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86806339e2879d9/Nyawa/Baru/Monev Setwan/2026/"/>
    </mc:Choice>
  </mc:AlternateContent>
  <xr:revisionPtr revIDLastSave="218" documentId="11_64134A3FDFC4DEC1ADDCCFE5922BD06CF17C13D8" xr6:coauthVersionLast="47" xr6:coauthVersionMax="47" xr10:uidLastSave="{738A5130-25A7-447C-8677-AFF267337E14}"/>
  <bookViews>
    <workbookView xWindow="-120" yWindow="-120" windowWidth="29040" windowHeight="15720" activeTab="4" xr2:uid="{00000000-000D-0000-FFFF-FFFF00000000}"/>
  </bookViews>
  <sheets>
    <sheet name="Realisasi Sasaran" sheetId="4" r:id="rId1"/>
    <sheet name="Realisasi Program" sheetId="3" r:id="rId2"/>
    <sheet name="Realisasi Kegiatan&amp;SubKeg" sheetId="1" r:id="rId3"/>
    <sheet name="Grafik" sheetId="9" r:id="rId4"/>
    <sheet name="Cascading" sheetId="11" r:id="rId5"/>
  </sheets>
  <externalReferences>
    <externalReference r:id="rId6"/>
  </externalReferences>
  <definedNames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a" localSheetId="2" hidden="1">#REF!</definedName>
    <definedName name="a" localSheetId="1" hidden="1">#REF!</definedName>
    <definedName name="a" localSheetId="0" hidden="1">#REF!</definedName>
    <definedName name="a" hidden="1">#REF!</definedName>
    <definedName name="BTLPPAS" localSheetId="2" hidden="1">#REF!</definedName>
    <definedName name="BTLPPAS" localSheetId="1" hidden="1">#REF!</definedName>
    <definedName name="BTLPPAS" localSheetId="0" hidden="1">#REF!</definedName>
    <definedName name="BTLPPAS" hidden="1">#REF!</definedName>
    <definedName name="fd" localSheetId="1" hidden="1">#REF!</definedName>
    <definedName name="fd" localSheetId="0" hidden="1">#REF!</definedName>
    <definedName name="fd" hidden="1">#REF!</definedName>
    <definedName name="K" localSheetId="1" hidden="1">#REF!</definedName>
    <definedName name="K" localSheetId="0" hidden="1">#REF!</definedName>
    <definedName name="K" hidden="1">#REF!</definedName>
    <definedName name="kas" localSheetId="1" hidden="1">#REF!</definedName>
    <definedName name="kas" localSheetId="0" hidden="1">#REF!</definedName>
    <definedName name="kas" hidden="1">#REF!</definedName>
    <definedName name="kk" localSheetId="1" hidden="1">#REF!</definedName>
    <definedName name="kk" localSheetId="0" hidden="1">#REF!</definedName>
    <definedName name="kk" hidden="1">#REF!</definedName>
    <definedName name="NEW" localSheetId="1" hidden="1">#REF!</definedName>
    <definedName name="NEW" localSheetId="0" hidden="1">#REF!</definedName>
    <definedName name="NEW" hidden="1">#REF!</definedName>
    <definedName name="pendapat" localSheetId="1" hidden="1">#REF!</definedName>
    <definedName name="pendapat" localSheetId="0" hidden="1">#REF!</definedName>
    <definedName name="pendapat" hidden="1">#REF!</definedName>
    <definedName name="Pergeseran" localSheetId="1" hidden="1">#REF!</definedName>
    <definedName name="Pergeseran" localSheetId="0" hidden="1">#REF!</definedName>
    <definedName name="Pergeseran" hidden="1">#REF!</definedName>
    <definedName name="_xlnm.Print_Area" localSheetId="2">'Realisasi Kegiatan&amp;SubKeg'!$A$1:$AK$119</definedName>
    <definedName name="_xlnm.Print_Area" localSheetId="1">'Realisasi Program'!$A$1:$Y$30</definedName>
    <definedName name="_xlnm.Print_Area" localSheetId="0">'Realisasi Sasaran'!$A$1:$AA$30</definedName>
    <definedName name="_xlnm.Print_Titles" localSheetId="2">'Realisasi Kegiatan&amp;SubKeg'!$8:$9</definedName>
    <definedName name="_xlnm.Print_Titles" localSheetId="1">'Realisasi Program'!$8:$9</definedName>
    <definedName name="_xlnm.Print_Titles" localSheetId="0">'Realisasi Sasaran'!$8:$9</definedName>
    <definedName name="ring" localSheetId="1" hidden="1">#REF!</definedName>
    <definedName name="ring" localSheetId="0" hidden="1">#REF!</definedName>
    <definedName name="ring" hidden="1">#REF!</definedName>
    <definedName name="tyty" localSheetId="1" hidden="1">#REF!</definedName>
    <definedName name="tyty" localSheetId="0" hidden="1">#REF!</definedName>
    <definedName name="tyty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X12" i="11" l="1"/>
  <c r="AF3" i="9"/>
  <c r="BX18" i="11"/>
  <c r="AF4" i="9"/>
  <c r="AE3" i="9"/>
  <c r="AD3" i="9"/>
  <c r="AC3" i="9"/>
  <c r="AB3" i="9"/>
  <c r="AA3" i="9"/>
  <c r="Z3" i="9"/>
  <c r="Y3" i="9"/>
  <c r="X3" i="9"/>
  <c r="W3" i="9"/>
  <c r="V3" i="9"/>
  <c r="U3" i="9"/>
  <c r="Z10" i="4"/>
  <c r="AA10" i="4" s="1"/>
  <c r="S87" i="1" l="1"/>
  <c r="T3" i="9"/>
  <c r="AG18" i="1"/>
  <c r="AE18" i="1"/>
  <c r="AC18" i="1"/>
  <c r="AA18" i="1"/>
  <c r="Y18" i="1"/>
  <c r="W18" i="1"/>
  <c r="U18" i="1"/>
  <c r="S18" i="1"/>
  <c r="Q18" i="1"/>
  <c r="AG17" i="1"/>
  <c r="AE17" i="1"/>
  <c r="AC17" i="1"/>
  <c r="AA17" i="1"/>
  <c r="Y17" i="1"/>
  <c r="W17" i="1"/>
  <c r="U17" i="1"/>
  <c r="Q17" i="1"/>
  <c r="U16" i="1" l="1"/>
  <c r="AS39" i="11"/>
  <c r="I95" i="1"/>
  <c r="ET46" i="11"/>
  <c r="EP46" i="11"/>
  <c r="EN46" i="11"/>
  <c r="EL46" i="11"/>
  <c r="EJ46" i="11"/>
  <c r="EH46" i="11"/>
  <c r="EF46" i="11"/>
  <c r="ED46" i="11"/>
  <c r="EB46" i="11"/>
  <c r="DZ46" i="11"/>
  <c r="DX46" i="11"/>
  <c r="DV46" i="11"/>
  <c r="DT46" i="11"/>
  <c r="DR46" i="11"/>
  <c r="DL46" i="11"/>
  <c r="DJ46" i="11"/>
  <c r="DH46" i="11"/>
  <c r="DF46" i="11"/>
  <c r="DD46" i="11"/>
  <c r="DB46" i="11"/>
  <c r="CZ46" i="11"/>
  <c r="CX46" i="11"/>
  <c r="CV46" i="11"/>
  <c r="CT46" i="11"/>
  <c r="CR46" i="11"/>
  <c r="CN46" i="11"/>
  <c r="CL46" i="11"/>
  <c r="CJ46" i="11"/>
  <c r="CH46" i="11"/>
  <c r="CF46" i="11"/>
  <c r="CD46" i="11"/>
  <c r="CB46" i="11"/>
  <c r="BZ46" i="11"/>
  <c r="BX46" i="11"/>
  <c r="BV46" i="11"/>
  <c r="BT46" i="11"/>
  <c r="BR46" i="11"/>
  <c r="BP46" i="11"/>
  <c r="BN46" i="11"/>
  <c r="BL46" i="11"/>
  <c r="BJ46" i="11"/>
  <c r="BH46" i="11"/>
  <c r="BF46" i="11"/>
  <c r="BD46" i="11"/>
  <c r="BB46" i="11"/>
  <c r="AW46" i="11"/>
  <c r="AU46" i="11"/>
  <c r="AS46" i="11"/>
  <c r="AO46" i="11"/>
  <c r="AM46" i="11"/>
  <c r="AK46" i="11"/>
  <c r="AG46" i="11"/>
  <c r="AE46" i="11"/>
  <c r="AC46" i="11"/>
  <c r="AA46" i="11"/>
  <c r="Y46" i="11"/>
  <c r="W46" i="11"/>
  <c r="U46" i="11"/>
  <c r="S46" i="11"/>
  <c r="Q46" i="11"/>
  <c r="O46" i="11"/>
  <c r="M46" i="11"/>
  <c r="I46" i="11"/>
  <c r="G46" i="11"/>
  <c r="E46" i="11"/>
  <c r="C46" i="11"/>
  <c r="K40" i="11" l="1"/>
  <c r="BT39" i="11"/>
  <c r="K64" i="1"/>
  <c r="EJ48" i="11"/>
  <c r="I39" i="1"/>
  <c r="DV39" i="11" s="1"/>
  <c r="BT48" i="11"/>
  <c r="X13" i="9" l="1"/>
  <c r="W13" i="9"/>
  <c r="V13" i="9"/>
  <c r="T13" i="9"/>
  <c r="X11" i="3"/>
  <c r="CF30" i="11" s="1"/>
  <c r="Z14" i="4"/>
  <c r="BX24" i="11" s="1"/>
  <c r="U12" i="9" l="1"/>
  <c r="U13" i="9" s="1"/>
  <c r="DN39" i="11"/>
  <c r="DN36" i="11" s="1"/>
  <c r="AY39" i="11"/>
  <c r="AE7" i="9" l="1"/>
  <c r="AD7" i="9"/>
  <c r="AD8" i="9" s="1"/>
  <c r="AC7" i="9"/>
  <c r="AC8" i="9" s="1"/>
  <c r="AB7" i="9"/>
  <c r="AB8" i="9" s="1"/>
  <c r="AA7" i="9"/>
  <c r="AA8" i="9" s="1"/>
  <c r="Z7" i="9"/>
  <c r="Z8" i="9" s="1"/>
  <c r="Y7" i="9"/>
  <c r="Y8" i="9" s="1"/>
  <c r="X7" i="9"/>
  <c r="X8" i="9" s="1"/>
  <c r="W7" i="9"/>
  <c r="W8" i="9" s="1"/>
  <c r="V7" i="9"/>
  <c r="V8" i="9" s="1"/>
  <c r="U7" i="9"/>
  <c r="U8" i="9" s="1"/>
  <c r="T7" i="9"/>
  <c r="T8" i="9" s="1"/>
  <c r="AG20" i="1"/>
  <c r="AE20" i="1"/>
  <c r="AF20" i="1" s="1"/>
  <c r="AC20" i="1"/>
  <c r="AD20" i="1" s="1"/>
  <c r="AA20" i="1"/>
  <c r="AB20" i="1" s="1"/>
  <c r="Y20" i="1"/>
  <c r="Z20" i="1" s="1"/>
  <c r="W20" i="1"/>
  <c r="X20" i="1" s="1"/>
  <c r="U20" i="1"/>
  <c r="S20" i="1"/>
  <c r="T20" i="1" s="1"/>
  <c r="Q20" i="1"/>
  <c r="R20" i="1" s="1"/>
  <c r="O20" i="1"/>
  <c r="P20" i="1" s="1"/>
  <c r="M20" i="1"/>
  <c r="N20" i="1" s="1"/>
  <c r="V20" i="1"/>
  <c r="K20" i="1"/>
  <c r="L20" i="1" s="1"/>
  <c r="K21" i="1"/>
  <c r="AG108" i="1" l="1"/>
  <c r="AE108" i="1"/>
  <c r="AF108" i="1" s="1"/>
  <c r="AC108" i="1"/>
  <c r="AD108" i="1" s="1"/>
  <c r="AA108" i="1"/>
  <c r="AB108" i="1" s="1"/>
  <c r="Y108" i="1"/>
  <c r="W108" i="1"/>
  <c r="X108" i="1" s="1"/>
  <c r="U108" i="1"/>
  <c r="V108" i="1" s="1"/>
  <c r="S108" i="1"/>
  <c r="T108" i="1" s="1"/>
  <c r="Q108" i="1"/>
  <c r="R108" i="1" s="1"/>
  <c r="O108" i="1"/>
  <c r="P108" i="1" s="1"/>
  <c r="M108" i="1"/>
  <c r="N108" i="1" s="1"/>
  <c r="K108" i="1"/>
  <c r="L108" i="1" s="1"/>
  <c r="Z108" i="1"/>
  <c r="AG99" i="1"/>
  <c r="AE99" i="1"/>
  <c r="AF99" i="1" s="1"/>
  <c r="AC99" i="1"/>
  <c r="AD99" i="1" s="1"/>
  <c r="AA99" i="1"/>
  <c r="AB99" i="1" s="1"/>
  <c r="Y99" i="1"/>
  <c r="Z99" i="1" s="1"/>
  <c r="W99" i="1"/>
  <c r="X99" i="1" s="1"/>
  <c r="U99" i="1"/>
  <c r="V99" i="1" s="1"/>
  <c r="S99" i="1"/>
  <c r="T99" i="1" s="1"/>
  <c r="Q99" i="1"/>
  <c r="R99" i="1" s="1"/>
  <c r="O99" i="1"/>
  <c r="P99" i="1" s="1"/>
  <c r="M99" i="1"/>
  <c r="N99" i="1" s="1"/>
  <c r="K99" i="1"/>
  <c r="L99" i="1" s="1"/>
  <c r="AG98" i="1"/>
  <c r="AE98" i="1"/>
  <c r="AF98" i="1" s="1"/>
  <c r="AC98" i="1"/>
  <c r="AD98" i="1" s="1"/>
  <c r="AA98" i="1"/>
  <c r="AB98" i="1" s="1"/>
  <c r="Y98" i="1"/>
  <c r="Z98" i="1" s="1"/>
  <c r="W98" i="1"/>
  <c r="X98" i="1" s="1"/>
  <c r="U98" i="1"/>
  <c r="V98" i="1" s="1"/>
  <c r="S98" i="1"/>
  <c r="T98" i="1" s="1"/>
  <c r="Q98" i="1"/>
  <c r="R98" i="1" s="1"/>
  <c r="O98" i="1"/>
  <c r="P98" i="1" s="1"/>
  <c r="M98" i="1"/>
  <c r="N98" i="1" s="1"/>
  <c r="K98" i="1"/>
  <c r="L98" i="1" s="1"/>
  <c r="AG97" i="1"/>
  <c r="AE97" i="1"/>
  <c r="AF97" i="1" s="1"/>
  <c r="AC97" i="1"/>
  <c r="AD97" i="1" s="1"/>
  <c r="AA97" i="1"/>
  <c r="AB97" i="1" s="1"/>
  <c r="Y97" i="1"/>
  <c r="Z97" i="1" s="1"/>
  <c r="W97" i="1"/>
  <c r="X97" i="1" s="1"/>
  <c r="U97" i="1"/>
  <c r="V97" i="1" s="1"/>
  <c r="S97" i="1"/>
  <c r="T97" i="1" s="1"/>
  <c r="Q97" i="1"/>
  <c r="R97" i="1" s="1"/>
  <c r="O97" i="1"/>
  <c r="P97" i="1" s="1"/>
  <c r="M97" i="1"/>
  <c r="N97" i="1" s="1"/>
  <c r="K97" i="1"/>
  <c r="L97" i="1" s="1"/>
  <c r="AG96" i="1"/>
  <c r="AE96" i="1"/>
  <c r="AF96" i="1" s="1"/>
  <c r="AC96" i="1"/>
  <c r="AD96" i="1" s="1"/>
  <c r="AA96" i="1"/>
  <c r="AB96" i="1" s="1"/>
  <c r="Y96" i="1"/>
  <c r="Z96" i="1" s="1"/>
  <c r="W96" i="1"/>
  <c r="X96" i="1" s="1"/>
  <c r="U96" i="1"/>
  <c r="V96" i="1" s="1"/>
  <c r="S96" i="1"/>
  <c r="Q96" i="1"/>
  <c r="R96" i="1" s="1"/>
  <c r="O96" i="1"/>
  <c r="P96" i="1" s="1"/>
  <c r="M96" i="1"/>
  <c r="N96" i="1" s="1"/>
  <c r="K96" i="1"/>
  <c r="T96" i="1"/>
  <c r="AG66" i="1"/>
  <c r="AG65" i="1"/>
  <c r="AG64" i="1"/>
  <c r="AE66" i="1"/>
  <c r="AE65" i="1"/>
  <c r="AE64" i="1"/>
  <c r="AC66" i="1"/>
  <c r="AC65" i="1"/>
  <c r="AC64" i="1"/>
  <c r="AA66" i="1"/>
  <c r="AA65" i="1"/>
  <c r="AA64" i="1"/>
  <c r="Y66" i="1"/>
  <c r="Y65" i="1"/>
  <c r="Y64" i="1"/>
  <c r="W66" i="1"/>
  <c r="W65" i="1"/>
  <c r="W64" i="1"/>
  <c r="U66" i="1"/>
  <c r="U65" i="1"/>
  <c r="U64" i="1"/>
  <c r="S66" i="1"/>
  <c r="S65" i="1"/>
  <c r="S64" i="1"/>
  <c r="Q66" i="1"/>
  <c r="Q65" i="1"/>
  <c r="Q64" i="1"/>
  <c r="O66" i="1"/>
  <c r="O65" i="1"/>
  <c r="O64" i="1"/>
  <c r="M66" i="1"/>
  <c r="M65" i="1"/>
  <c r="M64" i="1"/>
  <c r="K66" i="1"/>
  <c r="K65" i="1"/>
  <c r="AG63" i="1"/>
  <c r="AE63" i="1"/>
  <c r="AC63" i="1"/>
  <c r="AA63" i="1"/>
  <c r="Y63" i="1"/>
  <c r="W63" i="1"/>
  <c r="U63" i="1"/>
  <c r="S63" i="1"/>
  <c r="Q63" i="1"/>
  <c r="O63" i="1"/>
  <c r="M63" i="1"/>
  <c r="K63" i="1"/>
  <c r="AG90" i="1"/>
  <c r="AE90" i="1"/>
  <c r="AF90" i="1" s="1"/>
  <c r="AC90" i="1"/>
  <c r="AD90" i="1" s="1"/>
  <c r="AA90" i="1"/>
  <c r="Y90" i="1"/>
  <c r="Z90" i="1" s="1"/>
  <c r="W90" i="1"/>
  <c r="X90" i="1" s="1"/>
  <c r="U90" i="1"/>
  <c r="V90" i="1" s="1"/>
  <c r="S90" i="1"/>
  <c r="T90" i="1" s="1"/>
  <c r="Q90" i="1"/>
  <c r="R90" i="1" s="1"/>
  <c r="O90" i="1"/>
  <c r="P90" i="1" s="1"/>
  <c r="M90" i="1"/>
  <c r="N90" i="1" s="1"/>
  <c r="K90" i="1"/>
  <c r="AB90" i="1"/>
  <c r="L90" i="1"/>
  <c r="AG85" i="1"/>
  <c r="AG84" i="1"/>
  <c r="AG83" i="1"/>
  <c r="AG82" i="1"/>
  <c r="AG81" i="1"/>
  <c r="AG80" i="1"/>
  <c r="AE85" i="1"/>
  <c r="AE84" i="1"/>
  <c r="AE83" i="1"/>
  <c r="AE82" i="1"/>
  <c r="AE81" i="1"/>
  <c r="AE80" i="1"/>
  <c r="AC85" i="1"/>
  <c r="AC84" i="1"/>
  <c r="AC83" i="1"/>
  <c r="AC82" i="1"/>
  <c r="AC81" i="1"/>
  <c r="AC80" i="1"/>
  <c r="AA85" i="1"/>
  <c r="AA84" i="1"/>
  <c r="AA83" i="1"/>
  <c r="AA82" i="1"/>
  <c r="AA81" i="1"/>
  <c r="AA80" i="1"/>
  <c r="Y85" i="1"/>
  <c r="Y84" i="1"/>
  <c r="Y83" i="1"/>
  <c r="Y82" i="1"/>
  <c r="Y81" i="1"/>
  <c r="Y80" i="1"/>
  <c r="W85" i="1"/>
  <c r="W84" i="1"/>
  <c r="W83" i="1"/>
  <c r="W82" i="1"/>
  <c r="W81" i="1"/>
  <c r="W80" i="1"/>
  <c r="U85" i="1"/>
  <c r="U84" i="1"/>
  <c r="U83" i="1"/>
  <c r="U82" i="1"/>
  <c r="U81" i="1"/>
  <c r="U80" i="1"/>
  <c r="V80" i="1" s="1"/>
  <c r="S85" i="1"/>
  <c r="S84" i="1"/>
  <c r="S83" i="1"/>
  <c r="S82" i="1"/>
  <c r="S81" i="1"/>
  <c r="S80" i="1"/>
  <c r="T80" i="1" s="1"/>
  <c r="Q85" i="1"/>
  <c r="Q84" i="1"/>
  <c r="Q83" i="1"/>
  <c r="Q82" i="1"/>
  <c r="Q81" i="1"/>
  <c r="Q80" i="1"/>
  <c r="R80" i="1" s="1"/>
  <c r="O85" i="1"/>
  <c r="O84" i="1"/>
  <c r="O83" i="1"/>
  <c r="O82" i="1"/>
  <c r="O81" i="1"/>
  <c r="O80" i="1"/>
  <c r="P80" i="1" s="1"/>
  <c r="M85" i="1"/>
  <c r="M84" i="1"/>
  <c r="M83" i="1"/>
  <c r="M82" i="1"/>
  <c r="M81" i="1"/>
  <c r="M80" i="1"/>
  <c r="N80" i="1" s="1"/>
  <c r="K85" i="1"/>
  <c r="K84" i="1"/>
  <c r="K83" i="1"/>
  <c r="K82" i="1"/>
  <c r="K81" i="1"/>
  <c r="K80" i="1"/>
  <c r="L80" i="1" s="1"/>
  <c r="AG79" i="1"/>
  <c r="AE79" i="1"/>
  <c r="AF79" i="1" s="1"/>
  <c r="AC79" i="1"/>
  <c r="AD79" i="1" s="1"/>
  <c r="AA79" i="1"/>
  <c r="AB79" i="1" s="1"/>
  <c r="Y79" i="1"/>
  <c r="Z79" i="1" s="1"/>
  <c r="W79" i="1"/>
  <c r="X79" i="1" s="1"/>
  <c r="U79" i="1"/>
  <c r="V79" i="1" s="1"/>
  <c r="S79" i="1"/>
  <c r="T79" i="1" s="1"/>
  <c r="Q79" i="1"/>
  <c r="R79" i="1" s="1"/>
  <c r="O79" i="1"/>
  <c r="P79" i="1" s="1"/>
  <c r="M79" i="1"/>
  <c r="N79" i="1" s="1"/>
  <c r="K79" i="1"/>
  <c r="L79" i="1" s="1"/>
  <c r="M76" i="1"/>
  <c r="M75" i="1"/>
  <c r="M74" i="1"/>
  <c r="M73" i="1"/>
  <c r="M72" i="1"/>
  <c r="O76" i="1"/>
  <c r="O75" i="1"/>
  <c r="O74" i="1"/>
  <c r="O73" i="1"/>
  <c r="O72" i="1"/>
  <c r="Q76" i="1"/>
  <c r="Q75" i="1"/>
  <c r="Q74" i="1"/>
  <c r="Q73" i="1"/>
  <c r="Q72" i="1"/>
  <c r="S76" i="1"/>
  <c r="S75" i="1"/>
  <c r="S74" i="1"/>
  <c r="S73" i="1"/>
  <c r="S72" i="1"/>
  <c r="S71" i="1"/>
  <c r="U76" i="1"/>
  <c r="U75" i="1"/>
  <c r="U74" i="1"/>
  <c r="U73" i="1"/>
  <c r="U72" i="1"/>
  <c r="W76" i="1"/>
  <c r="W75" i="1"/>
  <c r="W74" i="1"/>
  <c r="W73" i="1"/>
  <c r="W72" i="1"/>
  <c r="Y76" i="1"/>
  <c r="Y75" i="1"/>
  <c r="Y74" i="1"/>
  <c r="Y73" i="1"/>
  <c r="Y72" i="1"/>
  <c r="AA76" i="1"/>
  <c r="AA75" i="1"/>
  <c r="AA74" i="1"/>
  <c r="AA73" i="1"/>
  <c r="AA72" i="1"/>
  <c r="AC76" i="1"/>
  <c r="AC75" i="1"/>
  <c r="AC74" i="1"/>
  <c r="AC73" i="1"/>
  <c r="AC72" i="1"/>
  <c r="AE76" i="1"/>
  <c r="AE75" i="1"/>
  <c r="AE74" i="1"/>
  <c r="AE73" i="1"/>
  <c r="AE72" i="1"/>
  <c r="AG76" i="1"/>
  <c r="AG75" i="1"/>
  <c r="AG74" i="1"/>
  <c r="AG73" i="1"/>
  <c r="AG72" i="1"/>
  <c r="AG71" i="1"/>
  <c r="AE71" i="1"/>
  <c r="AC71" i="1"/>
  <c r="AA71" i="1"/>
  <c r="Y71" i="1"/>
  <c r="W71" i="1"/>
  <c r="U71" i="1"/>
  <c r="Q71" i="1"/>
  <c r="O71" i="1"/>
  <c r="M71" i="1"/>
  <c r="K72" i="1"/>
  <c r="K73" i="1"/>
  <c r="K74" i="1"/>
  <c r="K75" i="1"/>
  <c r="K76" i="1"/>
  <c r="K87" i="1"/>
  <c r="K88" i="1"/>
  <c r="K71" i="1"/>
  <c r="AG88" i="1"/>
  <c r="AE88" i="1"/>
  <c r="AC88" i="1"/>
  <c r="AA88" i="1"/>
  <c r="Y88" i="1"/>
  <c r="W88" i="1"/>
  <c r="U88" i="1"/>
  <c r="S88" i="1"/>
  <c r="Q88" i="1"/>
  <c r="O88" i="1"/>
  <c r="M88" i="1"/>
  <c r="AG87" i="1"/>
  <c r="AE87" i="1"/>
  <c r="AC87" i="1"/>
  <c r="AA87" i="1"/>
  <c r="Y87" i="1"/>
  <c r="W87" i="1"/>
  <c r="U87" i="1"/>
  <c r="Q87" i="1"/>
  <c r="O87" i="1"/>
  <c r="M87" i="1"/>
  <c r="AG107" i="1"/>
  <c r="AE107" i="1"/>
  <c r="AC107" i="1"/>
  <c r="AA107" i="1"/>
  <c r="Y107" i="1"/>
  <c r="W107" i="1"/>
  <c r="U107" i="1"/>
  <c r="S107" i="1"/>
  <c r="Q107" i="1"/>
  <c r="O107" i="1"/>
  <c r="M107" i="1"/>
  <c r="K107" i="1"/>
  <c r="AG106" i="1"/>
  <c r="AE106" i="1"/>
  <c r="AC106" i="1"/>
  <c r="AA106" i="1"/>
  <c r="Y106" i="1"/>
  <c r="W106" i="1"/>
  <c r="U106" i="1"/>
  <c r="S106" i="1"/>
  <c r="Q106" i="1"/>
  <c r="O106" i="1"/>
  <c r="M106" i="1"/>
  <c r="K106" i="1"/>
  <c r="AG105" i="1"/>
  <c r="AE105" i="1"/>
  <c r="AC105" i="1"/>
  <c r="AA105" i="1"/>
  <c r="Y105" i="1"/>
  <c r="W105" i="1"/>
  <c r="U105" i="1"/>
  <c r="S105" i="1"/>
  <c r="Q105" i="1"/>
  <c r="O105" i="1"/>
  <c r="M105" i="1"/>
  <c r="K105" i="1"/>
  <c r="AG104" i="1"/>
  <c r="AE104" i="1"/>
  <c r="AC104" i="1"/>
  <c r="AA104" i="1"/>
  <c r="Y104" i="1"/>
  <c r="W104" i="1"/>
  <c r="U104" i="1"/>
  <c r="S104" i="1"/>
  <c r="Q104" i="1"/>
  <c r="O104" i="1"/>
  <c r="M104" i="1"/>
  <c r="K104" i="1"/>
  <c r="AG67" i="1"/>
  <c r="AE67" i="1"/>
  <c r="AC67" i="1"/>
  <c r="AA67" i="1"/>
  <c r="Y67" i="1"/>
  <c r="W67" i="1"/>
  <c r="U67" i="1"/>
  <c r="S67" i="1"/>
  <c r="Q67" i="1"/>
  <c r="O67" i="1"/>
  <c r="K67" i="1"/>
  <c r="AG100" i="1"/>
  <c r="AE100" i="1"/>
  <c r="AC100" i="1"/>
  <c r="AA100" i="1"/>
  <c r="Y100" i="1"/>
  <c r="W100" i="1"/>
  <c r="U100" i="1"/>
  <c r="S100" i="1"/>
  <c r="Q100" i="1"/>
  <c r="O100" i="1"/>
  <c r="M100" i="1"/>
  <c r="K100" i="1"/>
  <c r="AG102" i="1"/>
  <c r="AE102" i="1"/>
  <c r="AC102" i="1"/>
  <c r="AA102" i="1"/>
  <c r="Y102" i="1"/>
  <c r="W102" i="1"/>
  <c r="U102" i="1"/>
  <c r="S102" i="1"/>
  <c r="Q102" i="1"/>
  <c r="O102" i="1"/>
  <c r="M102" i="1"/>
  <c r="K102" i="1"/>
  <c r="AG49" i="1"/>
  <c r="AE49" i="1"/>
  <c r="AC49" i="1"/>
  <c r="AA49" i="1"/>
  <c r="Y49" i="1"/>
  <c r="W49" i="1"/>
  <c r="U49" i="1"/>
  <c r="S49" i="1"/>
  <c r="Q49" i="1"/>
  <c r="O49" i="1"/>
  <c r="M49" i="1"/>
  <c r="K49" i="1"/>
  <c r="AG48" i="1"/>
  <c r="AE48" i="1"/>
  <c r="AC48" i="1"/>
  <c r="AA48" i="1"/>
  <c r="Y48" i="1"/>
  <c r="W48" i="1"/>
  <c r="U48" i="1"/>
  <c r="S48" i="1"/>
  <c r="Q48" i="1"/>
  <c r="O48" i="1"/>
  <c r="M48" i="1"/>
  <c r="K48" i="1"/>
  <c r="AG47" i="1"/>
  <c r="AE47" i="1"/>
  <c r="AC47" i="1"/>
  <c r="AA47" i="1"/>
  <c r="Y47" i="1"/>
  <c r="W47" i="1"/>
  <c r="U47" i="1"/>
  <c r="S47" i="1"/>
  <c r="Q47" i="1"/>
  <c r="O47" i="1"/>
  <c r="M47" i="1"/>
  <c r="K47" i="1"/>
  <c r="AG46" i="1"/>
  <c r="AE46" i="1"/>
  <c r="AC46" i="1"/>
  <c r="AA46" i="1"/>
  <c r="Y46" i="1"/>
  <c r="W46" i="1"/>
  <c r="U46" i="1"/>
  <c r="S46" i="1"/>
  <c r="Q46" i="1"/>
  <c r="O46" i="1"/>
  <c r="M46" i="1"/>
  <c r="K46" i="1"/>
  <c r="AG45" i="1"/>
  <c r="AE45" i="1"/>
  <c r="AC45" i="1"/>
  <c r="AA45" i="1"/>
  <c r="Y45" i="1"/>
  <c r="W45" i="1"/>
  <c r="U45" i="1"/>
  <c r="S45" i="1"/>
  <c r="Q45" i="1"/>
  <c r="O45" i="1"/>
  <c r="M45" i="1"/>
  <c r="K45" i="1"/>
  <c r="AG44" i="1"/>
  <c r="AE44" i="1"/>
  <c r="AC44" i="1"/>
  <c r="AA44" i="1"/>
  <c r="Y44" i="1"/>
  <c r="W44" i="1"/>
  <c r="U44" i="1"/>
  <c r="S44" i="1"/>
  <c r="Q44" i="1"/>
  <c r="O44" i="1"/>
  <c r="M44" i="1"/>
  <c r="K44" i="1"/>
  <c r="AG42" i="1"/>
  <c r="AE42" i="1"/>
  <c r="AC42" i="1"/>
  <c r="AA42" i="1"/>
  <c r="Y42" i="1"/>
  <c r="W42" i="1"/>
  <c r="U42" i="1"/>
  <c r="S42" i="1"/>
  <c r="Q42" i="1"/>
  <c r="O42" i="1"/>
  <c r="M42" i="1"/>
  <c r="K42" i="1"/>
  <c r="AG41" i="1"/>
  <c r="AE41" i="1"/>
  <c r="AC41" i="1"/>
  <c r="AA41" i="1"/>
  <c r="Y41" i="1"/>
  <c r="W41" i="1"/>
  <c r="U41" i="1"/>
  <c r="S41" i="1"/>
  <c r="Q41" i="1"/>
  <c r="O41" i="1"/>
  <c r="M41" i="1"/>
  <c r="K41" i="1"/>
  <c r="AG33" i="1"/>
  <c r="AE33" i="1"/>
  <c r="AC33" i="1"/>
  <c r="AA33" i="1"/>
  <c r="Y33" i="1"/>
  <c r="W33" i="1"/>
  <c r="U33" i="1"/>
  <c r="S33" i="1"/>
  <c r="Q33" i="1"/>
  <c r="O33" i="1"/>
  <c r="M33" i="1"/>
  <c r="K33" i="1"/>
  <c r="AG38" i="1"/>
  <c r="AE38" i="1"/>
  <c r="AC38" i="1"/>
  <c r="AA38" i="1"/>
  <c r="Y38" i="1"/>
  <c r="W38" i="1"/>
  <c r="U38" i="1"/>
  <c r="S38" i="1"/>
  <c r="Q38" i="1"/>
  <c r="O38" i="1"/>
  <c r="M38" i="1"/>
  <c r="K38" i="1"/>
  <c r="AG32" i="1"/>
  <c r="AE32" i="1"/>
  <c r="AC32" i="1"/>
  <c r="AA32" i="1"/>
  <c r="Y32" i="1"/>
  <c r="W32" i="1"/>
  <c r="U32" i="1"/>
  <c r="S32" i="1"/>
  <c r="Q32" i="1"/>
  <c r="O32" i="1"/>
  <c r="M32" i="1"/>
  <c r="K32" i="1"/>
  <c r="AG31" i="1"/>
  <c r="AE31" i="1"/>
  <c r="AC31" i="1"/>
  <c r="AA31" i="1"/>
  <c r="Y31" i="1"/>
  <c r="W31" i="1"/>
  <c r="U31" i="1"/>
  <c r="S31" i="1"/>
  <c r="Q31" i="1"/>
  <c r="O31" i="1"/>
  <c r="M31" i="1"/>
  <c r="K31" i="1"/>
  <c r="AG58" i="1"/>
  <c r="AE58" i="1"/>
  <c r="AC58" i="1"/>
  <c r="AA58" i="1"/>
  <c r="Y58" i="1"/>
  <c r="W58" i="1"/>
  <c r="U58" i="1"/>
  <c r="S58" i="1"/>
  <c r="Q58" i="1"/>
  <c r="O58" i="1"/>
  <c r="M58" i="1"/>
  <c r="K58" i="1"/>
  <c r="AG56" i="1"/>
  <c r="AE56" i="1"/>
  <c r="AC56" i="1"/>
  <c r="AA56" i="1"/>
  <c r="Y56" i="1"/>
  <c r="W56" i="1"/>
  <c r="U56" i="1"/>
  <c r="S56" i="1"/>
  <c r="Q56" i="1"/>
  <c r="O56" i="1"/>
  <c r="M56" i="1"/>
  <c r="K56" i="1"/>
  <c r="AG54" i="1"/>
  <c r="AE54" i="1"/>
  <c r="AF54" i="1" s="1"/>
  <c r="AC54" i="1"/>
  <c r="AD54" i="1" s="1"/>
  <c r="AA54" i="1"/>
  <c r="AB54" i="1" s="1"/>
  <c r="Y54" i="1"/>
  <c r="Z54" i="1" s="1"/>
  <c r="W54" i="1"/>
  <c r="X54" i="1" s="1"/>
  <c r="U54" i="1"/>
  <c r="S54" i="1"/>
  <c r="T54" i="1" s="1"/>
  <c r="Q54" i="1"/>
  <c r="R54" i="1" s="1"/>
  <c r="O54" i="1"/>
  <c r="P54" i="1" s="1"/>
  <c r="M54" i="1"/>
  <c r="N54" i="1" s="1"/>
  <c r="K54" i="1"/>
  <c r="L54" i="1" s="1"/>
  <c r="AG53" i="1"/>
  <c r="AH53" i="1" s="1"/>
  <c r="AE53" i="1"/>
  <c r="AF53" i="1" s="1"/>
  <c r="AC53" i="1"/>
  <c r="AD53" i="1" s="1"/>
  <c r="AA53" i="1"/>
  <c r="AB53" i="1" s="1"/>
  <c r="Y53" i="1"/>
  <c r="W53" i="1"/>
  <c r="X53" i="1" s="1"/>
  <c r="U53" i="1"/>
  <c r="V53" i="1" s="1"/>
  <c r="S53" i="1"/>
  <c r="T53" i="1" s="1"/>
  <c r="Q53" i="1"/>
  <c r="R53" i="1" s="1"/>
  <c r="O53" i="1"/>
  <c r="P53" i="1" s="1"/>
  <c r="M53" i="1"/>
  <c r="N53" i="1" s="1"/>
  <c r="K53" i="1"/>
  <c r="L53" i="1" s="1"/>
  <c r="AH54" i="1"/>
  <c r="V54" i="1"/>
  <c r="Z53" i="1"/>
  <c r="AG52" i="1"/>
  <c r="AE52" i="1"/>
  <c r="AC52" i="1"/>
  <c r="AA52" i="1"/>
  <c r="Y52" i="1"/>
  <c r="W52" i="1"/>
  <c r="U52" i="1"/>
  <c r="S52" i="1"/>
  <c r="Q52" i="1"/>
  <c r="O52" i="1"/>
  <c r="M52" i="1"/>
  <c r="K52" i="1"/>
  <c r="AG40" i="1"/>
  <c r="AE40" i="1"/>
  <c r="AC40" i="1"/>
  <c r="AC39" i="1" s="1"/>
  <c r="AA40" i="1"/>
  <c r="Y40" i="1"/>
  <c r="Y39" i="1" s="1"/>
  <c r="W40" i="1"/>
  <c r="U40" i="1"/>
  <c r="U39" i="1" s="1"/>
  <c r="S40" i="1"/>
  <c r="Q40" i="1"/>
  <c r="O40" i="1"/>
  <c r="M40" i="1"/>
  <c r="M39" i="1" s="1"/>
  <c r="K40" i="1"/>
  <c r="AG37" i="1"/>
  <c r="AE37" i="1"/>
  <c r="AC37" i="1"/>
  <c r="AA37" i="1"/>
  <c r="Y37" i="1"/>
  <c r="W37" i="1"/>
  <c r="U37" i="1"/>
  <c r="S37" i="1"/>
  <c r="Q37" i="1"/>
  <c r="O37" i="1"/>
  <c r="M37" i="1"/>
  <c r="K37" i="1"/>
  <c r="AG36" i="1"/>
  <c r="AE36" i="1"/>
  <c r="AC36" i="1"/>
  <c r="AA36" i="1"/>
  <c r="Y36" i="1"/>
  <c r="W36" i="1"/>
  <c r="U36" i="1"/>
  <c r="S36" i="1"/>
  <c r="Q36" i="1"/>
  <c r="O36" i="1"/>
  <c r="M36" i="1"/>
  <c r="K36" i="1"/>
  <c r="AG35" i="1"/>
  <c r="AE35" i="1"/>
  <c r="AC35" i="1"/>
  <c r="AA35" i="1"/>
  <c r="Y35" i="1"/>
  <c r="W35" i="1"/>
  <c r="U35" i="1"/>
  <c r="S35" i="1"/>
  <c r="Q35" i="1"/>
  <c r="O35" i="1"/>
  <c r="M35" i="1"/>
  <c r="K35" i="1"/>
  <c r="AG34" i="1"/>
  <c r="AE34" i="1"/>
  <c r="AC34" i="1"/>
  <c r="AA34" i="1"/>
  <c r="Y34" i="1"/>
  <c r="W34" i="1"/>
  <c r="U34" i="1"/>
  <c r="S34" i="1"/>
  <c r="Q34" i="1"/>
  <c r="O34" i="1"/>
  <c r="M34" i="1"/>
  <c r="K34" i="1"/>
  <c r="AG29" i="1"/>
  <c r="AE29" i="1"/>
  <c r="AC29" i="1"/>
  <c r="AA29" i="1"/>
  <c r="Y29" i="1"/>
  <c r="W29" i="1"/>
  <c r="U29" i="1"/>
  <c r="S29" i="1"/>
  <c r="Q29" i="1"/>
  <c r="O29" i="1"/>
  <c r="M29" i="1"/>
  <c r="K29" i="1"/>
  <c r="AG28" i="1"/>
  <c r="AE28" i="1"/>
  <c r="AC28" i="1"/>
  <c r="AA28" i="1"/>
  <c r="Y28" i="1"/>
  <c r="W28" i="1"/>
  <c r="U28" i="1"/>
  <c r="S28" i="1"/>
  <c r="Q28" i="1"/>
  <c r="O28" i="1"/>
  <c r="M28" i="1"/>
  <c r="K28" i="1"/>
  <c r="AG27" i="1"/>
  <c r="AE27" i="1"/>
  <c r="AC27" i="1"/>
  <c r="AA27" i="1"/>
  <c r="Y27" i="1"/>
  <c r="W27" i="1"/>
  <c r="U27" i="1"/>
  <c r="S27" i="1"/>
  <c r="Q27" i="1"/>
  <c r="O27" i="1"/>
  <c r="M27" i="1"/>
  <c r="K27" i="1"/>
  <c r="AG24" i="1"/>
  <c r="AE24" i="1"/>
  <c r="AC24" i="1"/>
  <c r="AA24" i="1"/>
  <c r="Y24" i="1"/>
  <c r="W24" i="1"/>
  <c r="U24" i="1"/>
  <c r="S24" i="1"/>
  <c r="Q24" i="1"/>
  <c r="O24" i="1"/>
  <c r="M24" i="1"/>
  <c r="K24" i="1"/>
  <c r="AG23" i="1"/>
  <c r="AE23" i="1"/>
  <c r="AC23" i="1"/>
  <c r="AA23" i="1"/>
  <c r="Y23" i="1"/>
  <c r="W23" i="1"/>
  <c r="U23" i="1"/>
  <c r="S23" i="1"/>
  <c r="Q23" i="1"/>
  <c r="O23" i="1"/>
  <c r="M23" i="1"/>
  <c r="K23" i="1"/>
  <c r="AG22" i="1"/>
  <c r="AE22" i="1"/>
  <c r="AC22" i="1"/>
  <c r="AA22" i="1"/>
  <c r="Y22" i="1"/>
  <c r="W22" i="1"/>
  <c r="U22" i="1"/>
  <c r="S22" i="1"/>
  <c r="Q22" i="1"/>
  <c r="O22" i="1"/>
  <c r="M22" i="1"/>
  <c r="K22" i="1"/>
  <c r="AG21" i="1"/>
  <c r="AE21" i="1"/>
  <c r="AC21" i="1"/>
  <c r="AA21" i="1"/>
  <c r="Y21" i="1"/>
  <c r="W21" i="1"/>
  <c r="U21" i="1"/>
  <c r="S21" i="1"/>
  <c r="Q21" i="1"/>
  <c r="O21" i="1"/>
  <c r="M21" i="1"/>
  <c r="AI87" i="1" l="1"/>
  <c r="Q39" i="1"/>
  <c r="AG39" i="1"/>
  <c r="M62" i="1"/>
  <c r="K39" i="1"/>
  <c r="S39" i="1"/>
  <c r="AA39" i="1"/>
  <c r="Q62" i="1"/>
  <c r="Y62" i="1"/>
  <c r="AG62" i="1"/>
  <c r="AI65" i="1"/>
  <c r="G48" i="11" s="1"/>
  <c r="S62" i="1"/>
  <c r="AA62" i="1"/>
  <c r="K86" i="1"/>
  <c r="K62" i="1"/>
  <c r="U62" i="1"/>
  <c r="AC62" i="1"/>
  <c r="L96" i="1"/>
  <c r="O39" i="1"/>
  <c r="W39" i="1"/>
  <c r="AE39" i="1"/>
  <c r="O62" i="1"/>
  <c r="W62" i="1"/>
  <c r="AE62" i="1"/>
  <c r="K78" i="1"/>
  <c r="K77" i="1" s="1"/>
  <c r="K89" i="1"/>
  <c r="AI39" i="1" l="1"/>
  <c r="AI62" i="1"/>
  <c r="I39" i="11" s="1"/>
  <c r="K26" i="1"/>
  <c r="K30" i="1"/>
  <c r="K43" i="1"/>
  <c r="K51" i="1"/>
  <c r="K55" i="1"/>
  <c r="K61" i="1"/>
  <c r="K50" i="1" l="1"/>
  <c r="K25" i="1"/>
  <c r="R18" i="1"/>
  <c r="O18" i="1"/>
  <c r="P18" i="1" s="1"/>
  <c r="M18" i="1"/>
  <c r="N18" i="1" s="1"/>
  <c r="K18" i="1"/>
  <c r="L18" i="1" s="1"/>
  <c r="R17" i="1"/>
  <c r="O17" i="1"/>
  <c r="P17" i="1" s="1"/>
  <c r="M17" i="1"/>
  <c r="N17" i="1" s="1"/>
  <c r="K17" i="1"/>
  <c r="L17" i="1" s="1"/>
  <c r="K16" i="1"/>
  <c r="M16" i="1"/>
  <c r="O16" i="1"/>
  <c r="L22" i="1"/>
  <c r="S17" i="1"/>
  <c r="AG16" i="1"/>
  <c r="AE16" i="1"/>
  <c r="AC16" i="1"/>
  <c r="AA16" i="1"/>
  <c r="Y16" i="1"/>
  <c r="W16" i="1"/>
  <c r="S16" i="1"/>
  <c r="Q16" i="1"/>
  <c r="P102" i="1"/>
  <c r="N102" i="1"/>
  <c r="AG101" i="1"/>
  <c r="AE101" i="1"/>
  <c r="AC101" i="1"/>
  <c r="AA101" i="1"/>
  <c r="Y101" i="1"/>
  <c r="W101" i="1"/>
  <c r="U101" i="1"/>
  <c r="S101" i="1"/>
  <c r="Q101" i="1"/>
  <c r="O101" i="1"/>
  <c r="M101" i="1"/>
  <c r="K101" i="1"/>
  <c r="K95" i="1" s="1"/>
  <c r="AH119" i="1" l="1"/>
  <c r="T30" i="3"/>
  <c r="AH118" i="1"/>
  <c r="AH117" i="1"/>
  <c r="AH113" i="1"/>
  <c r="AH112" i="1"/>
  <c r="AH111" i="1"/>
  <c r="T29" i="3"/>
  <c r="T28" i="3"/>
  <c r="T24" i="3"/>
  <c r="T23" i="3"/>
  <c r="T22" i="3"/>
  <c r="I51" i="1" l="1"/>
  <c r="EN39" i="11" s="1"/>
  <c r="AG51" i="1"/>
  <c r="AE51" i="1"/>
  <c r="AC51" i="1"/>
  <c r="AA51" i="1"/>
  <c r="Y51" i="1"/>
  <c r="W51" i="1"/>
  <c r="U51" i="1"/>
  <c r="S51" i="1"/>
  <c r="Q51" i="1"/>
  <c r="O51" i="1"/>
  <c r="M51" i="1"/>
  <c r="AG19" i="1"/>
  <c r="AE19" i="1"/>
  <c r="AC19" i="1"/>
  <c r="AA19" i="1"/>
  <c r="Y19" i="1"/>
  <c r="W19" i="1"/>
  <c r="U19" i="1"/>
  <c r="S19" i="1"/>
  <c r="Q19" i="1"/>
  <c r="O19" i="1"/>
  <c r="M19" i="1"/>
  <c r="K19" i="1"/>
  <c r="I19" i="1"/>
  <c r="CL39" i="11" s="1"/>
  <c r="AO16" i="1"/>
  <c r="AP16" i="1"/>
  <c r="AO17" i="1"/>
  <c r="AP17" i="1"/>
  <c r="AO18" i="1"/>
  <c r="AP18" i="1"/>
  <c r="AO20" i="1"/>
  <c r="AP20" i="1"/>
  <c r="AO21" i="1"/>
  <c r="AP21" i="1"/>
  <c r="AO22" i="1"/>
  <c r="AP22" i="1"/>
  <c r="AO23" i="1"/>
  <c r="AP23" i="1"/>
  <c r="AO24" i="1"/>
  <c r="AP24" i="1"/>
  <c r="AO27" i="1"/>
  <c r="AP27" i="1"/>
  <c r="AO28" i="1"/>
  <c r="AP28" i="1"/>
  <c r="AO29" i="1"/>
  <c r="AP29" i="1"/>
  <c r="AO31" i="1"/>
  <c r="AP31" i="1"/>
  <c r="AO32" i="1"/>
  <c r="AP32" i="1"/>
  <c r="AO33" i="1"/>
  <c r="AP33" i="1"/>
  <c r="AO34" i="1"/>
  <c r="AP34" i="1"/>
  <c r="AO35" i="1"/>
  <c r="AP35" i="1"/>
  <c r="AO36" i="1"/>
  <c r="AP36" i="1"/>
  <c r="AO37" i="1"/>
  <c r="AP37" i="1"/>
  <c r="AO38" i="1"/>
  <c r="AP38" i="1"/>
  <c r="AO40" i="1"/>
  <c r="AP40" i="1"/>
  <c r="AO41" i="1"/>
  <c r="AP41" i="1"/>
  <c r="AO42" i="1"/>
  <c r="AP42" i="1"/>
  <c r="AO44" i="1"/>
  <c r="AP44" i="1"/>
  <c r="AO45" i="1"/>
  <c r="AP45" i="1"/>
  <c r="AO46" i="1"/>
  <c r="AP46" i="1"/>
  <c r="AO47" i="1"/>
  <c r="AP47" i="1"/>
  <c r="AO48" i="1"/>
  <c r="AP48" i="1"/>
  <c r="AO49" i="1"/>
  <c r="AP49" i="1"/>
  <c r="AO52" i="1"/>
  <c r="AP52" i="1"/>
  <c r="AO53" i="1"/>
  <c r="AP53" i="1"/>
  <c r="AO54" i="1"/>
  <c r="AP54" i="1"/>
  <c r="AO56" i="1"/>
  <c r="AP56" i="1"/>
  <c r="AO57" i="1"/>
  <c r="AP57" i="1"/>
  <c r="AO58" i="1"/>
  <c r="AP58" i="1"/>
  <c r="AO63" i="1"/>
  <c r="AP63" i="1"/>
  <c r="AO64" i="1"/>
  <c r="AP64" i="1"/>
  <c r="AO65" i="1"/>
  <c r="AP65" i="1"/>
  <c r="AO66" i="1"/>
  <c r="AP66" i="1"/>
  <c r="AO67" i="1"/>
  <c r="AP67" i="1"/>
  <c r="AO68" i="1"/>
  <c r="AP68" i="1"/>
  <c r="AO71" i="1"/>
  <c r="AP71" i="1"/>
  <c r="AO72" i="1"/>
  <c r="AP72" i="1"/>
  <c r="AO73" i="1"/>
  <c r="AP73" i="1"/>
  <c r="AO74" i="1"/>
  <c r="AP74" i="1"/>
  <c r="AO75" i="1"/>
  <c r="AP75" i="1"/>
  <c r="AO76" i="1"/>
  <c r="AP76" i="1"/>
  <c r="AO79" i="1"/>
  <c r="AP79" i="1"/>
  <c r="AO80" i="1"/>
  <c r="AP80" i="1"/>
  <c r="AO81" i="1"/>
  <c r="AP81" i="1"/>
  <c r="AO82" i="1"/>
  <c r="AP82" i="1"/>
  <c r="AO83" i="1"/>
  <c r="AP83" i="1"/>
  <c r="AO84" i="1"/>
  <c r="AP84" i="1"/>
  <c r="AO85" i="1"/>
  <c r="AP85" i="1"/>
  <c r="AO87" i="1"/>
  <c r="AP87" i="1"/>
  <c r="AO88" i="1"/>
  <c r="AP88" i="1"/>
  <c r="AO90" i="1"/>
  <c r="AP90" i="1"/>
  <c r="AO91" i="1"/>
  <c r="AP91" i="1"/>
  <c r="AO93" i="1"/>
  <c r="AP93" i="1"/>
  <c r="AO96" i="1"/>
  <c r="AP96" i="1"/>
  <c r="AO97" i="1"/>
  <c r="AP97" i="1"/>
  <c r="AO98" i="1"/>
  <c r="AP98" i="1"/>
  <c r="AO99" i="1"/>
  <c r="AP99" i="1"/>
  <c r="AO100" i="1"/>
  <c r="AP100" i="1"/>
  <c r="AO101" i="1"/>
  <c r="AP101" i="1"/>
  <c r="AO102" i="1"/>
  <c r="AP102" i="1"/>
  <c r="AO104" i="1"/>
  <c r="AP104" i="1"/>
  <c r="AO105" i="1"/>
  <c r="AP105" i="1"/>
  <c r="AO106" i="1"/>
  <c r="AP106" i="1"/>
  <c r="AO107" i="1"/>
  <c r="AP107" i="1"/>
  <c r="AO108" i="1"/>
  <c r="AP108" i="1"/>
  <c r="AN16" i="1"/>
  <c r="AN17" i="1"/>
  <c r="AN18" i="1"/>
  <c r="AN20" i="1"/>
  <c r="AN21" i="1"/>
  <c r="AN22" i="1"/>
  <c r="AN23" i="1"/>
  <c r="AN24" i="1"/>
  <c r="AN27" i="1"/>
  <c r="AN28" i="1"/>
  <c r="AN29" i="1"/>
  <c r="AN31" i="1"/>
  <c r="AN32" i="1"/>
  <c r="AN33" i="1"/>
  <c r="AN34" i="1"/>
  <c r="AN35" i="1"/>
  <c r="AN36" i="1"/>
  <c r="AN37" i="1"/>
  <c r="AN38" i="1"/>
  <c r="AN40" i="1"/>
  <c r="AN41" i="1"/>
  <c r="AN42" i="1"/>
  <c r="AN44" i="1"/>
  <c r="AN45" i="1"/>
  <c r="AN46" i="1"/>
  <c r="AN47" i="1"/>
  <c r="AN48" i="1"/>
  <c r="AN49" i="1"/>
  <c r="AN52" i="1"/>
  <c r="AN53" i="1"/>
  <c r="AN54" i="1"/>
  <c r="AN56" i="1"/>
  <c r="AN57" i="1"/>
  <c r="AN58" i="1"/>
  <c r="AN63" i="1"/>
  <c r="AN64" i="1"/>
  <c r="AN65" i="1"/>
  <c r="AN66" i="1"/>
  <c r="AN67" i="1"/>
  <c r="AN68" i="1"/>
  <c r="AN71" i="1"/>
  <c r="AN72" i="1"/>
  <c r="AN73" i="1"/>
  <c r="AN74" i="1"/>
  <c r="AN75" i="1"/>
  <c r="AN76" i="1"/>
  <c r="AN79" i="1"/>
  <c r="AN80" i="1"/>
  <c r="AN81" i="1"/>
  <c r="AN82" i="1"/>
  <c r="AN83" i="1"/>
  <c r="AN84" i="1"/>
  <c r="AN85" i="1"/>
  <c r="AN87" i="1"/>
  <c r="AN88" i="1"/>
  <c r="AN90" i="1"/>
  <c r="AN91" i="1"/>
  <c r="AN93" i="1"/>
  <c r="AN96" i="1"/>
  <c r="AN97" i="1"/>
  <c r="AN98" i="1"/>
  <c r="AN99" i="1"/>
  <c r="AN100" i="1"/>
  <c r="AN101" i="1"/>
  <c r="AN102" i="1"/>
  <c r="AN104" i="1"/>
  <c r="AN105" i="1"/>
  <c r="AN106" i="1"/>
  <c r="AN107" i="1"/>
  <c r="AN108" i="1"/>
  <c r="AM16" i="1"/>
  <c r="AM17" i="1"/>
  <c r="AM18" i="1"/>
  <c r="AM21" i="1"/>
  <c r="AM22" i="1"/>
  <c r="AM24" i="1"/>
  <c r="AM27" i="1"/>
  <c r="AM28" i="1"/>
  <c r="AM29" i="1"/>
  <c r="AM31" i="1"/>
  <c r="AM32" i="1"/>
  <c r="AM33" i="1"/>
  <c r="AM34" i="1"/>
  <c r="AM35" i="1"/>
  <c r="AM36" i="1"/>
  <c r="AM37" i="1"/>
  <c r="AM38" i="1"/>
  <c r="AM40" i="1"/>
  <c r="AM41" i="1"/>
  <c r="AM42" i="1"/>
  <c r="AM44" i="1"/>
  <c r="AM45" i="1"/>
  <c r="AM46" i="1"/>
  <c r="AM47" i="1"/>
  <c r="AM48" i="1"/>
  <c r="AM49" i="1"/>
  <c r="AM53" i="1"/>
  <c r="AM54" i="1"/>
  <c r="AM56" i="1"/>
  <c r="AM57" i="1"/>
  <c r="AM58" i="1"/>
  <c r="AM63" i="1"/>
  <c r="AM64" i="1"/>
  <c r="AM65" i="1"/>
  <c r="AM66" i="1"/>
  <c r="AM67" i="1"/>
  <c r="AM68" i="1"/>
  <c r="AM71" i="1"/>
  <c r="AM72" i="1"/>
  <c r="AM73" i="1"/>
  <c r="AM74" i="1"/>
  <c r="AM75" i="1"/>
  <c r="AM76" i="1"/>
  <c r="AM79" i="1"/>
  <c r="AM80" i="1"/>
  <c r="AM81" i="1"/>
  <c r="AM82" i="1"/>
  <c r="AM83" i="1"/>
  <c r="AM84" i="1"/>
  <c r="AM85" i="1"/>
  <c r="AM87" i="1"/>
  <c r="AM88" i="1"/>
  <c r="AM90" i="1"/>
  <c r="AM91" i="1"/>
  <c r="AM93" i="1"/>
  <c r="AM96" i="1"/>
  <c r="AM97" i="1"/>
  <c r="AM98" i="1"/>
  <c r="AM99" i="1"/>
  <c r="AM100" i="1"/>
  <c r="AM101" i="1"/>
  <c r="AM102" i="1"/>
  <c r="AM104" i="1"/>
  <c r="AM105" i="1"/>
  <c r="AM106" i="1"/>
  <c r="AM107" i="1"/>
  <c r="AM108" i="1"/>
  <c r="AP51" i="1" l="1"/>
  <c r="AN51" i="1"/>
  <c r="AO51" i="1"/>
  <c r="AP19" i="1"/>
  <c r="AO19" i="1"/>
  <c r="AN19" i="1"/>
  <c r="R19" i="1"/>
  <c r="AI40" i="1"/>
  <c r="DR48" i="11" s="1"/>
  <c r="AI41" i="1"/>
  <c r="DT48" i="11" s="1"/>
  <c r="AI42" i="1"/>
  <c r="DV48" i="11" s="1"/>
  <c r="N16" i="1"/>
  <c r="P16" i="1"/>
  <c r="R16" i="1"/>
  <c r="T16" i="1"/>
  <c r="V16" i="1"/>
  <c r="X16" i="1"/>
  <c r="Z16" i="1"/>
  <c r="AB16" i="1"/>
  <c r="AD16" i="1"/>
  <c r="AF16" i="1"/>
  <c r="AH16" i="1"/>
  <c r="T17" i="1"/>
  <c r="V17" i="1"/>
  <c r="X17" i="1"/>
  <c r="Z17" i="1"/>
  <c r="AB17" i="1"/>
  <c r="AD17" i="1"/>
  <c r="AF17" i="1"/>
  <c r="AH17" i="1"/>
  <c r="T18" i="1"/>
  <c r="V18" i="1"/>
  <c r="X18" i="1"/>
  <c r="Z18" i="1"/>
  <c r="AB18" i="1"/>
  <c r="AD18" i="1"/>
  <c r="AF18" i="1"/>
  <c r="AH18" i="1"/>
  <c r="AH20" i="1"/>
  <c r="AI20" i="1" s="1"/>
  <c r="CF48" i="11" s="1"/>
  <c r="N21" i="1"/>
  <c r="P21" i="1"/>
  <c r="R21" i="1"/>
  <c r="T21" i="1"/>
  <c r="V21" i="1"/>
  <c r="X21" i="1"/>
  <c r="Z21" i="1"/>
  <c r="AB21" i="1"/>
  <c r="AD21" i="1"/>
  <c r="AF21" i="1"/>
  <c r="AH21" i="1"/>
  <c r="N22" i="1"/>
  <c r="P22" i="1"/>
  <c r="R22" i="1"/>
  <c r="T22" i="1"/>
  <c r="V22" i="1"/>
  <c r="X22" i="1"/>
  <c r="Z22" i="1"/>
  <c r="AB22" i="1"/>
  <c r="AD22" i="1"/>
  <c r="AF22" i="1"/>
  <c r="AH22" i="1"/>
  <c r="N23" i="1"/>
  <c r="P23" i="1"/>
  <c r="R23" i="1"/>
  <c r="T23" i="1"/>
  <c r="V23" i="1"/>
  <c r="X23" i="1"/>
  <c r="Z23" i="1"/>
  <c r="AB23" i="1"/>
  <c r="AD23" i="1"/>
  <c r="AF23" i="1"/>
  <c r="AH23" i="1"/>
  <c r="N24" i="1"/>
  <c r="P24" i="1"/>
  <c r="R24" i="1"/>
  <c r="T24" i="1"/>
  <c r="V24" i="1"/>
  <c r="X24" i="1"/>
  <c r="Z24" i="1"/>
  <c r="AB24" i="1"/>
  <c r="AD24" i="1"/>
  <c r="AF24" i="1"/>
  <c r="AH24" i="1"/>
  <c r="AA14" i="3"/>
  <c r="AB14" i="3"/>
  <c r="AC14" i="3"/>
  <c r="AD14" i="3"/>
  <c r="AA16" i="3"/>
  <c r="AB16" i="3"/>
  <c r="AC16" i="3"/>
  <c r="AD16" i="3"/>
  <c r="DT39" i="11" l="1"/>
  <c r="DT36" i="11" s="1"/>
  <c r="AI23" i="1"/>
  <c r="CL48" i="11" s="1"/>
  <c r="AP62" i="1"/>
  <c r="AN62" i="1"/>
  <c r="AO62" i="1"/>
  <c r="AJ99" i="1"/>
  <c r="AM19" i="1"/>
  <c r="X16" i="3"/>
  <c r="Y16" i="3" s="1"/>
  <c r="AI49" i="1"/>
  <c r="AI48" i="1"/>
  <c r="AI47" i="1"/>
  <c r="AI46" i="1"/>
  <c r="AH46" i="1"/>
  <c r="AF46" i="1"/>
  <c r="AD46" i="1"/>
  <c r="AB46" i="1"/>
  <c r="Z46" i="1"/>
  <c r="X46" i="1"/>
  <c r="V46" i="1"/>
  <c r="T46" i="1"/>
  <c r="R46" i="1"/>
  <c r="P46" i="1"/>
  <c r="N46" i="1"/>
  <c r="L46" i="1"/>
  <c r="AI45" i="1"/>
  <c r="DZ48" i="11" s="1"/>
  <c r="AH41" i="1"/>
  <c r="AF41" i="1"/>
  <c r="AD41" i="1"/>
  <c r="AB41" i="1"/>
  <c r="Z41" i="1"/>
  <c r="X41" i="1"/>
  <c r="V41" i="1"/>
  <c r="T41" i="1"/>
  <c r="R41" i="1"/>
  <c r="P41" i="1"/>
  <c r="N41" i="1"/>
  <c r="AJ49" i="1" l="1"/>
  <c r="EH48" i="11"/>
  <c r="AJ48" i="1"/>
  <c r="EF48" i="11"/>
  <c r="AJ46" i="1"/>
  <c r="EB48" i="11"/>
  <c r="AJ47" i="1"/>
  <c r="ED48" i="11"/>
  <c r="AG30" i="1"/>
  <c r="AE30" i="1"/>
  <c r="AC30" i="1"/>
  <c r="AA30" i="1"/>
  <c r="Y30" i="1"/>
  <c r="W30" i="1"/>
  <c r="U30" i="1"/>
  <c r="S30" i="1"/>
  <c r="Q30" i="1"/>
  <c r="O30" i="1"/>
  <c r="M30" i="1"/>
  <c r="AP30" i="1" l="1"/>
  <c r="AO30" i="1"/>
  <c r="AN30" i="1"/>
  <c r="AM30" i="1"/>
  <c r="AH82" i="1"/>
  <c r="AF82" i="1"/>
  <c r="AD82" i="1"/>
  <c r="AB82" i="1"/>
  <c r="Z82" i="1"/>
  <c r="X82" i="1"/>
  <c r="V82" i="1"/>
  <c r="T82" i="1"/>
  <c r="R82" i="1"/>
  <c r="P82" i="1"/>
  <c r="N82" i="1"/>
  <c r="L82" i="1"/>
  <c r="AH81" i="1"/>
  <c r="AF81" i="1"/>
  <c r="AD81" i="1"/>
  <c r="AB81" i="1"/>
  <c r="Z81" i="1"/>
  <c r="X81" i="1"/>
  <c r="V81" i="1"/>
  <c r="T81" i="1"/>
  <c r="R81" i="1"/>
  <c r="P81" i="1"/>
  <c r="N81" i="1"/>
  <c r="L81" i="1"/>
  <c r="AH80" i="1"/>
  <c r="AF80" i="1"/>
  <c r="AD80" i="1"/>
  <c r="AB80" i="1"/>
  <c r="Z80" i="1"/>
  <c r="X80" i="1"/>
  <c r="AG103" i="1"/>
  <c r="AE103" i="1"/>
  <c r="AC103" i="1"/>
  <c r="AA103" i="1"/>
  <c r="Y103" i="1"/>
  <c r="W103" i="1"/>
  <c r="U103" i="1"/>
  <c r="S103" i="1"/>
  <c r="Q103" i="1"/>
  <c r="O103" i="1"/>
  <c r="M103" i="1"/>
  <c r="K103" i="1"/>
  <c r="AI100" i="1"/>
  <c r="AM62" i="1"/>
  <c r="AI108" i="1"/>
  <c r="AI107" i="1"/>
  <c r="AI106" i="1"/>
  <c r="AI105" i="1"/>
  <c r="AI104" i="1"/>
  <c r="AG95" i="1"/>
  <c r="AE95" i="1"/>
  <c r="AC95" i="1"/>
  <c r="AA95" i="1"/>
  <c r="Y95" i="1"/>
  <c r="W95" i="1"/>
  <c r="U95" i="1"/>
  <c r="S95" i="1"/>
  <c r="Q95" i="1"/>
  <c r="O95" i="1"/>
  <c r="M95" i="1"/>
  <c r="AI98" i="1"/>
  <c r="AH108" i="1"/>
  <c r="AH107" i="1"/>
  <c r="AF107" i="1"/>
  <c r="AD107" i="1"/>
  <c r="AB107" i="1"/>
  <c r="Z107" i="1"/>
  <c r="X107" i="1"/>
  <c r="V107" i="1"/>
  <c r="T107" i="1"/>
  <c r="R107" i="1"/>
  <c r="P107" i="1"/>
  <c r="N107" i="1"/>
  <c r="L107" i="1"/>
  <c r="AH106" i="1"/>
  <c r="AF106" i="1"/>
  <c r="AD106" i="1"/>
  <c r="AB106" i="1"/>
  <c r="Z106" i="1"/>
  <c r="X106" i="1"/>
  <c r="V106" i="1"/>
  <c r="T106" i="1"/>
  <c r="R106" i="1"/>
  <c r="P106" i="1"/>
  <c r="N106" i="1"/>
  <c r="L106" i="1"/>
  <c r="AH105" i="1"/>
  <c r="AF105" i="1"/>
  <c r="AD105" i="1"/>
  <c r="AB105" i="1"/>
  <c r="Z105" i="1"/>
  <c r="X105" i="1"/>
  <c r="V105" i="1"/>
  <c r="T105" i="1"/>
  <c r="R105" i="1"/>
  <c r="P105" i="1"/>
  <c r="N105" i="1"/>
  <c r="L105" i="1"/>
  <c r="AH104" i="1"/>
  <c r="AF104" i="1"/>
  <c r="AD104" i="1"/>
  <c r="AB104" i="1"/>
  <c r="Z104" i="1"/>
  <c r="X104" i="1"/>
  <c r="V104" i="1"/>
  <c r="T104" i="1"/>
  <c r="R104" i="1"/>
  <c r="P104" i="1"/>
  <c r="N104" i="1"/>
  <c r="L104" i="1"/>
  <c r="AH102" i="1"/>
  <c r="AF102" i="1"/>
  <c r="AD102" i="1"/>
  <c r="AB102" i="1"/>
  <c r="Z102" i="1"/>
  <c r="X102" i="1"/>
  <c r="V102" i="1"/>
  <c r="T102" i="1"/>
  <c r="R102" i="1"/>
  <c r="L102" i="1"/>
  <c r="AH101" i="1"/>
  <c r="AF101" i="1"/>
  <c r="AD101" i="1"/>
  <c r="AB101" i="1"/>
  <c r="Z101" i="1"/>
  <c r="X101" i="1"/>
  <c r="V101" i="1"/>
  <c r="T101" i="1"/>
  <c r="R101" i="1"/>
  <c r="P101" i="1"/>
  <c r="N101" i="1"/>
  <c r="L101" i="1"/>
  <c r="AH100" i="1"/>
  <c r="AF100" i="1"/>
  <c r="AD100" i="1"/>
  <c r="AB100" i="1"/>
  <c r="Z100" i="1"/>
  <c r="X100" i="1"/>
  <c r="V100" i="1"/>
  <c r="T100" i="1"/>
  <c r="R100" i="1"/>
  <c r="P100" i="1"/>
  <c r="N100" i="1"/>
  <c r="L100" i="1"/>
  <c r="AH99" i="1"/>
  <c r="AH98" i="1"/>
  <c r="AH97" i="1"/>
  <c r="AH96" i="1"/>
  <c r="AH90" i="1"/>
  <c r="AH88" i="1"/>
  <c r="AF88" i="1"/>
  <c r="AD88" i="1"/>
  <c r="AB88" i="1"/>
  <c r="Z88" i="1"/>
  <c r="X88" i="1"/>
  <c r="V88" i="1"/>
  <c r="T88" i="1"/>
  <c r="R88" i="1"/>
  <c r="P88" i="1"/>
  <c r="N88" i="1"/>
  <c r="L88" i="1"/>
  <c r="AH87" i="1"/>
  <c r="AF87" i="1"/>
  <c r="AD87" i="1"/>
  <c r="AB87" i="1"/>
  <c r="Z87" i="1"/>
  <c r="X87" i="1"/>
  <c r="V87" i="1"/>
  <c r="T87" i="1"/>
  <c r="R87" i="1"/>
  <c r="P87" i="1"/>
  <c r="N87" i="1"/>
  <c r="L87" i="1"/>
  <c r="AH85" i="1"/>
  <c r="AF85" i="1"/>
  <c r="AD85" i="1"/>
  <c r="AB85" i="1"/>
  <c r="Z85" i="1"/>
  <c r="X85" i="1"/>
  <c r="V85" i="1"/>
  <c r="T85" i="1"/>
  <c r="R85" i="1"/>
  <c r="P85" i="1"/>
  <c r="N85" i="1"/>
  <c r="L85" i="1"/>
  <c r="AH84" i="1"/>
  <c r="AF84" i="1"/>
  <c r="AD84" i="1"/>
  <c r="AB84" i="1"/>
  <c r="Z84" i="1"/>
  <c r="X84" i="1"/>
  <c r="V84" i="1"/>
  <c r="T84" i="1"/>
  <c r="R84" i="1"/>
  <c r="P84" i="1"/>
  <c r="N84" i="1"/>
  <c r="L84" i="1"/>
  <c r="AH83" i="1"/>
  <c r="AF83" i="1"/>
  <c r="AD83" i="1"/>
  <c r="AB83" i="1"/>
  <c r="Z83" i="1"/>
  <c r="X83" i="1"/>
  <c r="V83" i="1"/>
  <c r="T83" i="1"/>
  <c r="R83" i="1"/>
  <c r="P83" i="1"/>
  <c r="N83" i="1"/>
  <c r="L83" i="1"/>
  <c r="AH79" i="1"/>
  <c r="AH76" i="1"/>
  <c r="AF76" i="1"/>
  <c r="AD76" i="1"/>
  <c r="AB76" i="1"/>
  <c r="Z76" i="1"/>
  <c r="X76" i="1"/>
  <c r="V76" i="1"/>
  <c r="T76" i="1"/>
  <c r="R76" i="1"/>
  <c r="P76" i="1"/>
  <c r="N76" i="1"/>
  <c r="L76" i="1"/>
  <c r="AH75" i="1"/>
  <c r="AF75" i="1"/>
  <c r="AD75" i="1"/>
  <c r="AB75" i="1"/>
  <c r="Z75" i="1"/>
  <c r="X75" i="1"/>
  <c r="V75" i="1"/>
  <c r="T75" i="1"/>
  <c r="R75" i="1"/>
  <c r="P75" i="1"/>
  <c r="N75" i="1"/>
  <c r="L75" i="1"/>
  <c r="AH74" i="1"/>
  <c r="AF74" i="1"/>
  <c r="AD74" i="1"/>
  <c r="AB74" i="1"/>
  <c r="Z74" i="1"/>
  <c r="X74" i="1"/>
  <c r="V74" i="1"/>
  <c r="T74" i="1"/>
  <c r="R74" i="1"/>
  <c r="P74" i="1"/>
  <c r="N74" i="1"/>
  <c r="L74" i="1"/>
  <c r="AH73" i="1"/>
  <c r="AF73" i="1"/>
  <c r="AD73" i="1"/>
  <c r="AB73" i="1"/>
  <c r="Z73" i="1"/>
  <c r="X73" i="1"/>
  <c r="V73" i="1"/>
  <c r="T73" i="1"/>
  <c r="R73" i="1"/>
  <c r="P73" i="1"/>
  <c r="N73" i="1"/>
  <c r="L73" i="1"/>
  <c r="AH72" i="1"/>
  <c r="AF72" i="1"/>
  <c r="AD72" i="1"/>
  <c r="AB72" i="1"/>
  <c r="Z72" i="1"/>
  <c r="X72" i="1"/>
  <c r="V72" i="1"/>
  <c r="T72" i="1"/>
  <c r="R72" i="1"/>
  <c r="P72" i="1"/>
  <c r="N72" i="1"/>
  <c r="L72" i="1"/>
  <c r="AH71" i="1"/>
  <c r="AF71" i="1"/>
  <c r="AD71" i="1"/>
  <c r="AB71" i="1"/>
  <c r="Z71" i="1"/>
  <c r="X71" i="1"/>
  <c r="V71" i="1"/>
  <c r="T71" i="1"/>
  <c r="R71" i="1"/>
  <c r="P71" i="1"/>
  <c r="N71" i="1"/>
  <c r="L71" i="1"/>
  <c r="AH67" i="1"/>
  <c r="AF67" i="1"/>
  <c r="AD67" i="1"/>
  <c r="AB67" i="1"/>
  <c r="Z67" i="1"/>
  <c r="X67" i="1"/>
  <c r="V67" i="1"/>
  <c r="T67" i="1"/>
  <c r="R67" i="1"/>
  <c r="P67" i="1"/>
  <c r="N67" i="1"/>
  <c r="L67" i="1"/>
  <c r="AH66" i="1"/>
  <c r="AF66" i="1"/>
  <c r="AD66" i="1"/>
  <c r="AB66" i="1"/>
  <c r="Z66" i="1"/>
  <c r="X66" i="1"/>
  <c r="V66" i="1"/>
  <c r="T66" i="1"/>
  <c r="R66" i="1"/>
  <c r="P66" i="1"/>
  <c r="N66" i="1"/>
  <c r="L66" i="1"/>
  <c r="AH65" i="1"/>
  <c r="AF65" i="1"/>
  <c r="AD65" i="1"/>
  <c r="AB65" i="1"/>
  <c r="Z65" i="1"/>
  <c r="X65" i="1"/>
  <c r="V65" i="1"/>
  <c r="T65" i="1"/>
  <c r="R65" i="1"/>
  <c r="P65" i="1"/>
  <c r="N65" i="1"/>
  <c r="L65" i="1"/>
  <c r="AH64" i="1"/>
  <c r="AF64" i="1"/>
  <c r="AD64" i="1"/>
  <c r="AB64" i="1"/>
  <c r="Z64" i="1"/>
  <c r="X64" i="1"/>
  <c r="V64" i="1"/>
  <c r="T64" i="1"/>
  <c r="R64" i="1"/>
  <c r="P64" i="1"/>
  <c r="N64" i="1"/>
  <c r="L64" i="1"/>
  <c r="AH63" i="1"/>
  <c r="AF63" i="1"/>
  <c r="AD63" i="1"/>
  <c r="AB63" i="1"/>
  <c r="Z63" i="1"/>
  <c r="X63" i="1"/>
  <c r="V63" i="1"/>
  <c r="T63" i="1"/>
  <c r="R63" i="1"/>
  <c r="P63" i="1"/>
  <c r="N63" i="1"/>
  <c r="L63" i="1"/>
  <c r="AH58" i="1"/>
  <c r="AF58" i="1"/>
  <c r="AD58" i="1"/>
  <c r="AB58" i="1"/>
  <c r="Z58" i="1"/>
  <c r="X58" i="1"/>
  <c r="V58" i="1"/>
  <c r="T58" i="1"/>
  <c r="R58" i="1"/>
  <c r="P58" i="1"/>
  <c r="N58" i="1"/>
  <c r="L58" i="1"/>
  <c r="AH57" i="1"/>
  <c r="AF57" i="1"/>
  <c r="AD57" i="1"/>
  <c r="AB57" i="1"/>
  <c r="Z57" i="1"/>
  <c r="X57" i="1"/>
  <c r="V57" i="1"/>
  <c r="T57" i="1"/>
  <c r="R57" i="1"/>
  <c r="P57" i="1"/>
  <c r="N57" i="1"/>
  <c r="L57" i="1"/>
  <c r="AH56" i="1"/>
  <c r="AF56" i="1"/>
  <c r="AD56" i="1"/>
  <c r="AB56" i="1"/>
  <c r="Z56" i="1"/>
  <c r="X56" i="1"/>
  <c r="V56" i="1"/>
  <c r="T56" i="1"/>
  <c r="R56" i="1"/>
  <c r="P56" i="1"/>
  <c r="N56" i="1"/>
  <c r="L56" i="1"/>
  <c r="AH52" i="1"/>
  <c r="AF52" i="1"/>
  <c r="AD52" i="1"/>
  <c r="AB52" i="1"/>
  <c r="Z52" i="1"/>
  <c r="X52" i="1"/>
  <c r="V52" i="1"/>
  <c r="T52" i="1"/>
  <c r="R52" i="1"/>
  <c r="P52" i="1"/>
  <c r="N52" i="1"/>
  <c r="L52" i="1"/>
  <c r="AH49" i="1"/>
  <c r="AF49" i="1"/>
  <c r="AD49" i="1"/>
  <c r="AB49" i="1"/>
  <c r="Z49" i="1"/>
  <c r="X49" i="1"/>
  <c r="V49" i="1"/>
  <c r="T49" i="1"/>
  <c r="R49" i="1"/>
  <c r="P49" i="1"/>
  <c r="N49" i="1"/>
  <c r="L49" i="1"/>
  <c r="AH48" i="1"/>
  <c r="AF48" i="1"/>
  <c r="AD48" i="1"/>
  <c r="AB48" i="1"/>
  <c r="Z48" i="1"/>
  <c r="X48" i="1"/>
  <c r="V48" i="1"/>
  <c r="T48" i="1"/>
  <c r="R48" i="1"/>
  <c r="P48" i="1"/>
  <c r="N48" i="1"/>
  <c r="L48" i="1"/>
  <c r="AH47" i="1"/>
  <c r="AF47" i="1"/>
  <c r="AD47" i="1"/>
  <c r="AB47" i="1"/>
  <c r="Z47" i="1"/>
  <c r="X47" i="1"/>
  <c r="V47" i="1"/>
  <c r="T47" i="1"/>
  <c r="R47" i="1"/>
  <c r="P47" i="1"/>
  <c r="N47" i="1"/>
  <c r="L47" i="1"/>
  <c r="AH45" i="1"/>
  <c r="AF45" i="1"/>
  <c r="AD45" i="1"/>
  <c r="AB45" i="1"/>
  <c r="Z45" i="1"/>
  <c r="X45" i="1"/>
  <c r="V45" i="1"/>
  <c r="T45" i="1"/>
  <c r="R45" i="1"/>
  <c r="P45" i="1"/>
  <c r="N45" i="1"/>
  <c r="L45" i="1"/>
  <c r="AH44" i="1"/>
  <c r="AF44" i="1"/>
  <c r="AD44" i="1"/>
  <c r="AB44" i="1"/>
  <c r="Z44" i="1"/>
  <c r="X44" i="1"/>
  <c r="V44" i="1"/>
  <c r="T44" i="1"/>
  <c r="R44" i="1"/>
  <c r="P44" i="1"/>
  <c r="N44" i="1"/>
  <c r="L44" i="1"/>
  <c r="AH42" i="1"/>
  <c r="AF42" i="1"/>
  <c r="AD42" i="1"/>
  <c r="AB42" i="1"/>
  <c r="Z42" i="1"/>
  <c r="X42" i="1"/>
  <c r="V42" i="1"/>
  <c r="T42" i="1"/>
  <c r="R42" i="1"/>
  <c r="P42" i="1"/>
  <c r="N42" i="1"/>
  <c r="L42" i="1"/>
  <c r="L41" i="1"/>
  <c r="AH40" i="1"/>
  <c r="AF40" i="1"/>
  <c r="AD40" i="1"/>
  <c r="AB40" i="1"/>
  <c r="Z40" i="1"/>
  <c r="X40" i="1"/>
  <c r="V40" i="1"/>
  <c r="T40" i="1"/>
  <c r="R40" i="1"/>
  <c r="P40" i="1"/>
  <c r="N40" i="1"/>
  <c r="L40" i="1"/>
  <c r="AH38" i="1"/>
  <c r="AF38" i="1"/>
  <c r="AD38" i="1"/>
  <c r="AB38" i="1"/>
  <c r="Z38" i="1"/>
  <c r="X38" i="1"/>
  <c r="V38" i="1"/>
  <c r="T38" i="1"/>
  <c r="R38" i="1"/>
  <c r="P38" i="1"/>
  <c r="N38" i="1"/>
  <c r="L38" i="1"/>
  <c r="AH37" i="1"/>
  <c r="AF37" i="1"/>
  <c r="AD37" i="1"/>
  <c r="AB37" i="1"/>
  <c r="Z37" i="1"/>
  <c r="X37" i="1"/>
  <c r="V37" i="1"/>
  <c r="T37" i="1"/>
  <c r="R37" i="1"/>
  <c r="P37" i="1"/>
  <c r="N37" i="1"/>
  <c r="L37" i="1"/>
  <c r="AH36" i="1"/>
  <c r="AF36" i="1"/>
  <c r="AD36" i="1"/>
  <c r="AB36" i="1"/>
  <c r="Z36" i="1"/>
  <c r="X36" i="1"/>
  <c r="V36" i="1"/>
  <c r="T36" i="1"/>
  <c r="R36" i="1"/>
  <c r="P36" i="1"/>
  <c r="N36" i="1"/>
  <c r="L36" i="1"/>
  <c r="AH35" i="1"/>
  <c r="AF35" i="1"/>
  <c r="AD35" i="1"/>
  <c r="AB35" i="1"/>
  <c r="Z35" i="1"/>
  <c r="X35" i="1"/>
  <c r="V35" i="1"/>
  <c r="T35" i="1"/>
  <c r="R35" i="1"/>
  <c r="P35" i="1"/>
  <c r="N35" i="1"/>
  <c r="L35" i="1"/>
  <c r="AH34" i="1"/>
  <c r="AF34" i="1"/>
  <c r="AD34" i="1"/>
  <c r="AB34" i="1"/>
  <c r="Z34" i="1"/>
  <c r="X34" i="1"/>
  <c r="V34" i="1"/>
  <c r="T34" i="1"/>
  <c r="R34" i="1"/>
  <c r="P34" i="1"/>
  <c r="N34" i="1"/>
  <c r="L34" i="1"/>
  <c r="AH33" i="1"/>
  <c r="AF33" i="1"/>
  <c r="AD33" i="1"/>
  <c r="AB33" i="1"/>
  <c r="Z33" i="1"/>
  <c r="X33" i="1"/>
  <c r="V33" i="1"/>
  <c r="T33" i="1"/>
  <c r="R33" i="1"/>
  <c r="P33" i="1"/>
  <c r="N33" i="1"/>
  <c r="L33" i="1"/>
  <c r="AH32" i="1"/>
  <c r="AF32" i="1"/>
  <c r="AD32" i="1"/>
  <c r="AB32" i="1"/>
  <c r="Z32" i="1"/>
  <c r="X32" i="1"/>
  <c r="V32" i="1"/>
  <c r="T32" i="1"/>
  <c r="R32" i="1"/>
  <c r="P32" i="1"/>
  <c r="N32" i="1"/>
  <c r="L32" i="1"/>
  <c r="AH31" i="1"/>
  <c r="AF31" i="1"/>
  <c r="AD31" i="1"/>
  <c r="AB31" i="1"/>
  <c r="Z31" i="1"/>
  <c r="X31" i="1"/>
  <c r="V31" i="1"/>
  <c r="T31" i="1"/>
  <c r="R31" i="1"/>
  <c r="P31" i="1"/>
  <c r="N31" i="1"/>
  <c r="L31" i="1"/>
  <c r="AH29" i="1"/>
  <c r="AF29" i="1"/>
  <c r="AD29" i="1"/>
  <c r="AB29" i="1"/>
  <c r="Z29" i="1"/>
  <c r="X29" i="1"/>
  <c r="V29" i="1"/>
  <c r="T29" i="1"/>
  <c r="R29" i="1"/>
  <c r="P29" i="1"/>
  <c r="N29" i="1"/>
  <c r="L29" i="1"/>
  <c r="AH28" i="1"/>
  <c r="AF28" i="1"/>
  <c r="AD28" i="1"/>
  <c r="AB28" i="1"/>
  <c r="Z28" i="1"/>
  <c r="X28" i="1"/>
  <c r="V28" i="1"/>
  <c r="T28" i="1"/>
  <c r="R28" i="1"/>
  <c r="P28" i="1"/>
  <c r="N28" i="1"/>
  <c r="L28" i="1"/>
  <c r="AH27" i="1"/>
  <c r="AF27" i="1"/>
  <c r="AD27" i="1"/>
  <c r="AB27" i="1"/>
  <c r="Z27" i="1"/>
  <c r="X27" i="1"/>
  <c r="V27" i="1"/>
  <c r="T27" i="1"/>
  <c r="R27" i="1"/>
  <c r="P27" i="1"/>
  <c r="N27" i="1"/>
  <c r="L27" i="1"/>
  <c r="L24" i="1"/>
  <c r="L23" i="1"/>
  <c r="AJ98" i="1" l="1"/>
  <c r="BR48" i="11"/>
  <c r="AJ108" i="1"/>
  <c r="BJ48" i="11"/>
  <c r="AJ105" i="1"/>
  <c r="BD48" i="11"/>
  <c r="AJ104" i="1"/>
  <c r="BB48" i="11"/>
  <c r="AJ106" i="1"/>
  <c r="BF48" i="11"/>
  <c r="AJ100" i="1"/>
  <c r="BV48" i="11"/>
  <c r="AJ107" i="1"/>
  <c r="BH48" i="11"/>
  <c r="AO103" i="1"/>
  <c r="AP95" i="1"/>
  <c r="U94" i="1"/>
  <c r="U92" i="1" s="1"/>
  <c r="AO95" i="1"/>
  <c r="AN103" i="1"/>
  <c r="AN95" i="1"/>
  <c r="S94" i="1"/>
  <c r="S92" i="1" s="1"/>
  <c r="AP103" i="1"/>
  <c r="AM103" i="1"/>
  <c r="M94" i="1"/>
  <c r="M92" i="1" s="1"/>
  <c r="AC94" i="1"/>
  <c r="AA94" i="1"/>
  <c r="AA92" i="1" s="1"/>
  <c r="O94" i="1"/>
  <c r="W94" i="1"/>
  <c r="AE94" i="1"/>
  <c r="AE92" i="1" s="1"/>
  <c r="Q94" i="1"/>
  <c r="Y94" i="1"/>
  <c r="Y92" i="1" s="1"/>
  <c r="AG94" i="1"/>
  <c r="AG92" i="1" s="1"/>
  <c r="BF39" i="11" l="1"/>
  <c r="AC92" i="1"/>
  <c r="AP92" i="1" s="1"/>
  <c r="AP94" i="1"/>
  <c r="Q92" i="1"/>
  <c r="AN92" i="1" s="1"/>
  <c r="AN94" i="1"/>
  <c r="W92" i="1"/>
  <c r="AO92" i="1" s="1"/>
  <c r="AO94" i="1"/>
  <c r="O92" i="1"/>
  <c r="I62" i="1"/>
  <c r="K39" i="11" s="1"/>
  <c r="BF36" i="11" l="1"/>
  <c r="I61" i="1"/>
  <c r="AI67" i="1"/>
  <c r="I103" i="1"/>
  <c r="BH39" i="11" s="1"/>
  <c r="AJ67" i="1" l="1"/>
  <c r="M48" i="11"/>
  <c r="I40" i="11" s="1"/>
  <c r="AM51" i="1"/>
  <c r="F6" i="4" l="1"/>
  <c r="F6" i="3"/>
  <c r="F6" i="1"/>
  <c r="AG78" i="1" l="1"/>
  <c r="AE78" i="1"/>
  <c r="AC78" i="1"/>
  <c r="AA78" i="1"/>
  <c r="Y78" i="1"/>
  <c r="W78" i="1"/>
  <c r="U78" i="1"/>
  <c r="S78" i="1"/>
  <c r="Q78" i="1"/>
  <c r="O78" i="1"/>
  <c r="M78" i="1"/>
  <c r="AI102" i="1"/>
  <c r="AI101" i="1"/>
  <c r="AI97" i="1"/>
  <c r="AI96" i="1"/>
  <c r="AI90" i="1"/>
  <c r="AI88" i="1"/>
  <c r="AJ87" i="1"/>
  <c r="AI85" i="1"/>
  <c r="AI84" i="1"/>
  <c r="AI83" i="1"/>
  <c r="AI82" i="1"/>
  <c r="AI81" i="1"/>
  <c r="AI80" i="1"/>
  <c r="AI79" i="1"/>
  <c r="AI76" i="1"/>
  <c r="AI75" i="1"/>
  <c r="AI74" i="1"/>
  <c r="AI73" i="1"/>
  <c r="AI72" i="1"/>
  <c r="AI71" i="1"/>
  <c r="AI68" i="1"/>
  <c r="AJ68" i="1" s="1"/>
  <c r="AI66" i="1"/>
  <c r="AJ65" i="1"/>
  <c r="AI64" i="1"/>
  <c r="AI63" i="1"/>
  <c r="AI58" i="1"/>
  <c r="AI57" i="1"/>
  <c r="AI56" i="1"/>
  <c r="AI54" i="1"/>
  <c r="AI53" i="1"/>
  <c r="EL48" i="11" s="1"/>
  <c r="AJ52" i="1"/>
  <c r="AJ45" i="1"/>
  <c r="AI44" i="1"/>
  <c r="AJ42" i="1"/>
  <c r="AJ41" i="1"/>
  <c r="AI38" i="1"/>
  <c r="AI37" i="1"/>
  <c r="AI36" i="1"/>
  <c r="AI35" i="1"/>
  <c r="AI34" i="1"/>
  <c r="AI33" i="1"/>
  <c r="AI32" i="1"/>
  <c r="AI31" i="1"/>
  <c r="AI29" i="1"/>
  <c r="AI28" i="1"/>
  <c r="AI27" i="1"/>
  <c r="AI24" i="1"/>
  <c r="AJ23" i="1"/>
  <c r="AI22" i="1"/>
  <c r="AI21" i="1"/>
  <c r="CH48" i="11" s="1"/>
  <c r="AJ20" i="1"/>
  <c r="AI18" i="1"/>
  <c r="AI17" i="1"/>
  <c r="AI16" i="1"/>
  <c r="AJ57" i="1" l="1"/>
  <c r="ER48" i="11"/>
  <c r="AJ27" i="1"/>
  <c r="CR48" i="11"/>
  <c r="AJ22" i="1"/>
  <c r="CJ48" i="11"/>
  <c r="AJ28" i="1"/>
  <c r="CT48" i="11"/>
  <c r="AJ33" i="1"/>
  <c r="DB48" i="11"/>
  <c r="AJ37" i="1"/>
  <c r="DJ48" i="11"/>
  <c r="AJ44" i="1"/>
  <c r="DX48" i="11"/>
  <c r="ED39" i="11" s="1"/>
  <c r="AJ54" i="1"/>
  <c r="EN48" i="11"/>
  <c r="EL39" i="11" s="1"/>
  <c r="AJ63" i="1"/>
  <c r="C48" i="11"/>
  <c r="AJ74" i="1"/>
  <c r="U48" i="11"/>
  <c r="AJ80" i="1"/>
  <c r="AC48" i="11"/>
  <c r="AJ84" i="1"/>
  <c r="AM48" i="11"/>
  <c r="AJ90" i="1"/>
  <c r="AS48" i="11"/>
  <c r="AQ39" i="11" s="1"/>
  <c r="AQ36" i="11" s="1"/>
  <c r="AJ102" i="1"/>
  <c r="BP48" i="11"/>
  <c r="AJ18" i="1"/>
  <c r="CD48" i="11"/>
  <c r="AJ34" i="1"/>
  <c r="DD48" i="11"/>
  <c r="AJ38" i="1"/>
  <c r="DL48" i="11"/>
  <c r="AJ56" i="1"/>
  <c r="EP48" i="11"/>
  <c r="AJ71" i="1"/>
  <c r="O48" i="11"/>
  <c r="AJ75" i="1"/>
  <c r="W48" i="11"/>
  <c r="AJ81" i="1"/>
  <c r="AE48" i="11"/>
  <c r="AJ85" i="1"/>
  <c r="AO48" i="11"/>
  <c r="AJ96" i="1"/>
  <c r="BL48" i="11"/>
  <c r="AJ29" i="1"/>
  <c r="CV48" i="11"/>
  <c r="AJ24" i="1"/>
  <c r="CN48" i="11"/>
  <c r="AJ31" i="1"/>
  <c r="CX48" i="11"/>
  <c r="AJ35" i="1"/>
  <c r="DF48" i="11"/>
  <c r="AJ72" i="1"/>
  <c r="Q48" i="11"/>
  <c r="AJ76" i="1"/>
  <c r="Y48" i="11"/>
  <c r="AJ82" i="1"/>
  <c r="AG48" i="11"/>
  <c r="AJ97" i="1"/>
  <c r="BN48" i="11"/>
  <c r="AU48" i="11"/>
  <c r="AJ32" i="1"/>
  <c r="CZ48" i="11"/>
  <c r="AJ36" i="1"/>
  <c r="DH48" i="11"/>
  <c r="AJ58" i="1"/>
  <c r="ET48" i="11"/>
  <c r="AJ66" i="1"/>
  <c r="I48" i="11"/>
  <c r="AJ73" i="1"/>
  <c r="S48" i="11"/>
  <c r="AJ79" i="1"/>
  <c r="AA48" i="11"/>
  <c r="AJ83" i="1"/>
  <c r="AK48" i="11"/>
  <c r="AJ88" i="1"/>
  <c r="AW48" i="11"/>
  <c r="AJ101" i="1"/>
  <c r="BX48" i="11"/>
  <c r="AJ17" i="1"/>
  <c r="CB48" i="11"/>
  <c r="AJ16" i="1"/>
  <c r="BZ48" i="11"/>
  <c r="AJ64" i="1"/>
  <c r="E48" i="11"/>
  <c r="AO78" i="1"/>
  <c r="AJ21" i="1"/>
  <c r="AI19" i="1"/>
  <c r="AP78" i="1"/>
  <c r="AJ53" i="1"/>
  <c r="AI51" i="1"/>
  <c r="AN78" i="1"/>
  <c r="AJ40" i="1"/>
  <c r="ED36" i="11" l="1"/>
  <c r="CJ39" i="11"/>
  <c r="CJ36" i="11" s="1"/>
  <c r="CB39" i="11"/>
  <c r="CB36" i="11" s="1"/>
  <c r="AU39" i="11"/>
  <c r="ER39" i="11"/>
  <c r="EL36" i="11"/>
  <c r="DD39" i="11"/>
  <c r="DD36" i="11" s="1"/>
  <c r="CT39" i="11"/>
  <c r="BR39" i="11"/>
  <c r="U39" i="11"/>
  <c r="AI39" i="11"/>
  <c r="I30" i="11"/>
  <c r="I36" i="11"/>
  <c r="I15" i="1"/>
  <c r="CD39" i="11" s="1"/>
  <c r="K15" i="1"/>
  <c r="M15" i="1"/>
  <c r="O15" i="1"/>
  <c r="Q15" i="1"/>
  <c r="S15" i="1"/>
  <c r="U15" i="1"/>
  <c r="W15" i="1"/>
  <c r="Y15" i="1"/>
  <c r="AA15" i="1"/>
  <c r="AC15" i="1"/>
  <c r="AE15" i="1"/>
  <c r="AG15" i="1"/>
  <c r="L16" i="1"/>
  <c r="L21" i="1"/>
  <c r="I26" i="1"/>
  <c r="CV39" i="11" s="1"/>
  <c r="M26" i="1"/>
  <c r="O26" i="1"/>
  <c r="Q26" i="1"/>
  <c r="S26" i="1"/>
  <c r="U26" i="1"/>
  <c r="W26" i="1"/>
  <c r="Y26" i="1"/>
  <c r="AA26" i="1"/>
  <c r="AC26" i="1"/>
  <c r="AE26" i="1"/>
  <c r="AG26" i="1"/>
  <c r="I30" i="1"/>
  <c r="DF39" i="11" s="1"/>
  <c r="AJ39" i="1"/>
  <c r="I43" i="1"/>
  <c r="EF39" i="11" s="1"/>
  <c r="M43" i="1"/>
  <c r="O43" i="1"/>
  <c r="Q43" i="1"/>
  <c r="S43" i="1"/>
  <c r="U43" i="1"/>
  <c r="W43" i="1"/>
  <c r="Y43" i="1"/>
  <c r="AA43" i="1"/>
  <c r="AC43" i="1"/>
  <c r="AE43" i="1"/>
  <c r="AG43" i="1"/>
  <c r="L51" i="1"/>
  <c r="N51" i="1"/>
  <c r="P51" i="1"/>
  <c r="R51" i="1"/>
  <c r="T51" i="1"/>
  <c r="V51" i="1"/>
  <c r="X51" i="1"/>
  <c r="Z51" i="1"/>
  <c r="AB51" i="1"/>
  <c r="AD51" i="1"/>
  <c r="AF51" i="1"/>
  <c r="I55" i="1"/>
  <c r="M55" i="1"/>
  <c r="O55" i="1"/>
  <c r="O50" i="1" s="1"/>
  <c r="Q55" i="1"/>
  <c r="S55" i="1"/>
  <c r="S50" i="1" s="1"/>
  <c r="U55" i="1"/>
  <c r="U50" i="1" s="1"/>
  <c r="W55" i="1"/>
  <c r="Y55" i="1"/>
  <c r="Y50" i="1" s="1"/>
  <c r="AA55" i="1"/>
  <c r="AA50" i="1" s="1"/>
  <c r="AC55" i="1"/>
  <c r="AE55" i="1"/>
  <c r="AE50" i="1" s="1"/>
  <c r="AG55" i="1"/>
  <c r="AG50" i="1" s="1"/>
  <c r="S61" i="1"/>
  <c r="U61" i="1"/>
  <c r="W61" i="1"/>
  <c r="AA61" i="1"/>
  <c r="AE61" i="1"/>
  <c r="I70" i="1"/>
  <c r="W39" i="11" s="1"/>
  <c r="K70" i="1"/>
  <c r="K69" i="1" s="1"/>
  <c r="K60" i="1" s="1"/>
  <c r="M70" i="1"/>
  <c r="M69" i="1" s="1"/>
  <c r="O70" i="1"/>
  <c r="Q70" i="1"/>
  <c r="S70" i="1"/>
  <c r="S69" i="1" s="1"/>
  <c r="U70" i="1"/>
  <c r="U69" i="1" s="1"/>
  <c r="W70" i="1"/>
  <c r="Y70" i="1"/>
  <c r="Y69" i="1" s="1"/>
  <c r="AA70" i="1"/>
  <c r="AA69" i="1" s="1"/>
  <c r="AC70" i="1"/>
  <c r="AE70" i="1"/>
  <c r="AE69" i="1" s="1"/>
  <c r="AG70" i="1"/>
  <c r="I78" i="1"/>
  <c r="AK39" i="11" s="1"/>
  <c r="AM78" i="1"/>
  <c r="I86" i="1"/>
  <c r="AW39" i="11" s="1"/>
  <c r="M86" i="1"/>
  <c r="O86" i="1"/>
  <c r="Q86" i="1"/>
  <c r="S86" i="1"/>
  <c r="U86" i="1"/>
  <c r="W86" i="1"/>
  <c r="Y86" i="1"/>
  <c r="AA86" i="1"/>
  <c r="AC86" i="1"/>
  <c r="AE86" i="1"/>
  <c r="AG86" i="1"/>
  <c r="I89" i="1"/>
  <c r="M89" i="1"/>
  <c r="O89" i="1"/>
  <c r="Q89" i="1"/>
  <c r="S89" i="1"/>
  <c r="U89" i="1"/>
  <c r="W89" i="1"/>
  <c r="Y89" i="1"/>
  <c r="AA89" i="1"/>
  <c r="AC89" i="1"/>
  <c r="AE89" i="1"/>
  <c r="AG89" i="1"/>
  <c r="I94" i="1"/>
  <c r="I92" i="1" s="1"/>
  <c r="J13" i="4" s="1"/>
  <c r="AI86" i="1" l="1"/>
  <c r="AJ86" i="1" s="1"/>
  <c r="AU36" i="11"/>
  <c r="I50" i="1"/>
  <c r="ET39" i="11"/>
  <c r="BX21" i="11" s="1"/>
  <c r="EP30" i="11"/>
  <c r="U30" i="11"/>
  <c r="U36" i="11"/>
  <c r="BX22" i="11"/>
  <c r="CT36" i="11"/>
  <c r="DL30" i="11"/>
  <c r="BR36" i="11"/>
  <c r="BL30" i="11"/>
  <c r="BX23" i="11"/>
  <c r="CA23" i="11" s="1"/>
  <c r="AI36" i="11"/>
  <c r="AM30" i="11"/>
  <c r="AO86" i="1"/>
  <c r="AP89" i="1"/>
  <c r="AO15" i="1"/>
  <c r="AN26" i="1"/>
  <c r="AM89" i="1"/>
  <c r="Q69" i="1"/>
  <c r="AN69" i="1" s="1"/>
  <c r="AN70" i="1"/>
  <c r="AN15" i="1"/>
  <c r="W50" i="1"/>
  <c r="AO50" i="1" s="1"/>
  <c r="AO55" i="1"/>
  <c r="AN39" i="1"/>
  <c r="AO89" i="1"/>
  <c r="K94" i="1"/>
  <c r="AM95" i="1"/>
  <c r="AC69" i="1"/>
  <c r="AP70" i="1"/>
  <c r="AP39" i="1"/>
  <c r="Z26" i="1"/>
  <c r="Q50" i="1"/>
  <c r="AN50" i="1" s="1"/>
  <c r="AN55" i="1"/>
  <c r="AN43" i="1"/>
  <c r="AO26" i="1"/>
  <c r="AP15" i="1"/>
  <c r="AO43" i="1"/>
  <c r="AP26" i="1"/>
  <c r="AN86" i="1"/>
  <c r="AP86" i="1"/>
  <c r="AN89" i="1"/>
  <c r="W69" i="1"/>
  <c r="AO69" i="1" s="1"/>
  <c r="AO70" i="1"/>
  <c r="AC50" i="1"/>
  <c r="AP50" i="1" s="1"/>
  <c r="AP55" i="1"/>
  <c r="AP43" i="1"/>
  <c r="AO39" i="1"/>
  <c r="AM86" i="1"/>
  <c r="AM43" i="1"/>
  <c r="M50" i="1"/>
  <c r="AM50" i="1" s="1"/>
  <c r="AM55" i="1"/>
  <c r="AM39" i="1"/>
  <c r="AM26" i="1"/>
  <c r="AM15" i="1"/>
  <c r="O69" i="1"/>
  <c r="AM69" i="1" s="1"/>
  <c r="AM70" i="1"/>
  <c r="T92" i="1"/>
  <c r="R13" i="4" s="1"/>
  <c r="V92" i="1"/>
  <c r="S13" i="4" s="1"/>
  <c r="Y6" i="9" s="1"/>
  <c r="AF92" i="1"/>
  <c r="X13" i="4" s="1"/>
  <c r="AD6" i="9" s="1"/>
  <c r="N92" i="1"/>
  <c r="O13" i="4" s="1"/>
  <c r="X92" i="1"/>
  <c r="T13" i="4" s="1"/>
  <c r="Z6" i="9" s="1"/>
  <c r="AH92" i="1"/>
  <c r="Y13" i="4" s="1"/>
  <c r="AE6" i="9" s="1"/>
  <c r="P92" i="1"/>
  <c r="P13" i="4" s="1"/>
  <c r="Z92" i="1"/>
  <c r="U13" i="4" s="1"/>
  <c r="AA6" i="9" s="1"/>
  <c r="AD92" i="1"/>
  <c r="W13" i="4" s="1"/>
  <c r="AC6" i="9" s="1"/>
  <c r="R92" i="1"/>
  <c r="Q13" i="4" s="1"/>
  <c r="AB92" i="1"/>
  <c r="V13" i="4" s="1"/>
  <c r="AB6" i="9" s="1"/>
  <c r="AE77" i="1"/>
  <c r="AE60" i="1" s="1"/>
  <c r="W77" i="1"/>
  <c r="O77" i="1"/>
  <c r="U77" i="1"/>
  <c r="U60" i="1" s="1"/>
  <c r="U59" i="1" s="1"/>
  <c r="S25" i="1"/>
  <c r="M77" i="1"/>
  <c r="AA77" i="1"/>
  <c r="AA60" i="1" s="1"/>
  <c r="AA59" i="1" s="1"/>
  <c r="S77" i="1"/>
  <c r="S60" i="1" s="1"/>
  <c r="S59" i="1" s="1"/>
  <c r="AC77" i="1"/>
  <c r="AG77" i="1"/>
  <c r="Y77" i="1"/>
  <c r="Q77" i="1"/>
  <c r="L61" i="1"/>
  <c r="I25" i="1"/>
  <c r="AE25" i="1"/>
  <c r="W25" i="1"/>
  <c r="O25" i="1"/>
  <c r="AG25" i="1"/>
  <c r="AC25" i="1"/>
  <c r="AA25" i="1"/>
  <c r="Y25" i="1"/>
  <c r="U25" i="1"/>
  <c r="Q25" i="1"/>
  <c r="M25" i="1"/>
  <c r="AE14" i="1"/>
  <c r="W14" i="1"/>
  <c r="O14" i="1"/>
  <c r="K14" i="1"/>
  <c r="AG14" i="1"/>
  <c r="Y14" i="1"/>
  <c r="Q14" i="1"/>
  <c r="I77" i="1"/>
  <c r="L69" i="1"/>
  <c r="AF50" i="1"/>
  <c r="V13" i="3" s="1"/>
  <c r="T50" i="1"/>
  <c r="P13" i="3" s="1"/>
  <c r="L50" i="1"/>
  <c r="P50" i="1"/>
  <c r="N13" i="3" s="1"/>
  <c r="V50" i="1"/>
  <c r="Q13" i="3" s="1"/>
  <c r="AB50" i="1"/>
  <c r="T13" i="3" s="1"/>
  <c r="AH50" i="1"/>
  <c r="W13" i="3" s="1"/>
  <c r="Z50" i="1"/>
  <c r="S13" i="3" s="1"/>
  <c r="AJ19" i="1"/>
  <c r="AC14" i="1"/>
  <c r="U14" i="1"/>
  <c r="M14" i="1"/>
  <c r="I69" i="1"/>
  <c r="AA14" i="1"/>
  <c r="S14" i="1"/>
  <c r="S13" i="1" s="1"/>
  <c r="V94" i="1"/>
  <c r="Q19" i="3" s="1"/>
  <c r="AF94" i="1"/>
  <c r="V19" i="3" s="1"/>
  <c r="T94" i="1"/>
  <c r="P19" i="3" s="1"/>
  <c r="AD94" i="1"/>
  <c r="U19" i="3" s="1"/>
  <c r="R94" i="1"/>
  <c r="O19" i="3" s="1"/>
  <c r="AB94" i="1"/>
  <c r="T19" i="3" s="1"/>
  <c r="Z94" i="1"/>
  <c r="S19" i="3" s="1"/>
  <c r="N94" i="1"/>
  <c r="M19" i="3" s="1"/>
  <c r="AH94" i="1"/>
  <c r="W19" i="3" s="1"/>
  <c r="P94" i="1"/>
  <c r="N19" i="3" s="1"/>
  <c r="X94" i="1"/>
  <c r="R19" i="3" s="1"/>
  <c r="Z95" i="1"/>
  <c r="Z43" i="1"/>
  <c r="I14" i="1"/>
  <c r="AH70" i="1"/>
  <c r="T15" i="1"/>
  <c r="X30" i="1"/>
  <c r="R55" i="1"/>
  <c r="R43" i="1"/>
  <c r="L30" i="1"/>
  <c r="L15" i="1"/>
  <c r="AH86" i="1"/>
  <c r="P30" i="1"/>
  <c r="AD26" i="1"/>
  <c r="N26" i="1"/>
  <c r="AB26" i="1"/>
  <c r="AD55" i="1"/>
  <c r="L70" i="1"/>
  <c r="L26" i="1"/>
  <c r="X55" i="1"/>
  <c r="X103" i="1"/>
  <c r="T103" i="1"/>
  <c r="Z86" i="1"/>
  <c r="AF103" i="1"/>
  <c r="AH55" i="1"/>
  <c r="AB103" i="1"/>
  <c r="L103" i="1"/>
  <c r="T30" i="1"/>
  <c r="AH30" i="1"/>
  <c r="T89" i="1"/>
  <c r="Z55" i="1"/>
  <c r="N55" i="1"/>
  <c r="AD43" i="1"/>
  <c r="N43" i="1"/>
  <c r="V39" i="1"/>
  <c r="P103" i="1"/>
  <c r="R86" i="1"/>
  <c r="Z70" i="1"/>
  <c r="L55" i="1"/>
  <c r="AB43" i="1"/>
  <c r="L43" i="1"/>
  <c r="T39" i="1"/>
  <c r="AF39" i="1"/>
  <c r="AD86" i="1"/>
  <c r="N86" i="1"/>
  <c r="X70" i="1"/>
  <c r="V55" i="1"/>
  <c r="X43" i="1"/>
  <c r="AD39" i="1"/>
  <c r="AF19" i="1"/>
  <c r="P19" i="1"/>
  <c r="AB89" i="1"/>
  <c r="L89" i="1"/>
  <c r="AB86" i="1"/>
  <c r="T55" i="1"/>
  <c r="V43" i="1"/>
  <c r="N39" i="1"/>
  <c r="AB30" i="1"/>
  <c r="V70" i="1"/>
  <c r="AF55" i="1"/>
  <c r="T43" i="1"/>
  <c r="L39" i="1"/>
  <c r="AB19" i="1"/>
  <c r="AB15" i="1"/>
  <c r="V86" i="1"/>
  <c r="AB55" i="1"/>
  <c r="P55" i="1"/>
  <c r="AF43" i="1"/>
  <c r="P43" i="1"/>
  <c r="AF30" i="1"/>
  <c r="X95" i="1"/>
  <c r="V95" i="1"/>
  <c r="R39" i="1"/>
  <c r="Z103" i="1"/>
  <c r="T95" i="1"/>
  <c r="P86" i="1"/>
  <c r="AB39" i="1"/>
  <c r="X26" i="1"/>
  <c r="L19" i="1"/>
  <c r="AI95" i="1"/>
  <c r="AJ95" i="1" s="1"/>
  <c r="R95" i="1"/>
  <c r="Z39" i="1"/>
  <c r="P39" i="1"/>
  <c r="R30" i="1"/>
  <c r="V26" i="1"/>
  <c r="AF95" i="1"/>
  <c r="P95" i="1"/>
  <c r="T26" i="1"/>
  <c r="X19" i="1"/>
  <c r="AI103" i="1"/>
  <c r="AJ103" i="1" s="1"/>
  <c r="AD95" i="1"/>
  <c r="N95" i="1"/>
  <c r="AI78" i="1"/>
  <c r="AJ78" i="1" s="1"/>
  <c r="AH39" i="1"/>
  <c r="X39" i="1"/>
  <c r="Z30" i="1"/>
  <c r="AH26" i="1"/>
  <c r="AB95" i="1"/>
  <c r="X86" i="1"/>
  <c r="AF26" i="1"/>
  <c r="P26" i="1"/>
  <c r="T19" i="1"/>
  <c r="N15" i="1"/>
  <c r="AH103" i="1"/>
  <c r="N103" i="1"/>
  <c r="AH95" i="1"/>
  <c r="AI89" i="1"/>
  <c r="AJ89" i="1" s="1"/>
  <c r="R89" i="1"/>
  <c r="AD70" i="1"/>
  <c r="Z69" i="1"/>
  <c r="S17" i="3" s="1"/>
  <c r="V69" i="1"/>
  <c r="Q17" i="3" s="1"/>
  <c r="P70" i="1"/>
  <c r="AI70" i="1"/>
  <c r="AJ70" i="1" s="1"/>
  <c r="AG69" i="1"/>
  <c r="AD69" i="1"/>
  <c r="U17" i="3" s="1"/>
  <c r="T69" i="1"/>
  <c r="P17" i="3" s="1"/>
  <c r="AF69" i="1"/>
  <c r="V17" i="3" s="1"/>
  <c r="AF70" i="1"/>
  <c r="AB69" i="1"/>
  <c r="T17" i="3" s="1"/>
  <c r="R70" i="1"/>
  <c r="N69" i="1"/>
  <c r="M17" i="3" s="1"/>
  <c r="AH62" i="1"/>
  <c r="AG61" i="1"/>
  <c r="AJ62" i="1"/>
  <c r="Z62" i="1"/>
  <c r="Y61" i="1"/>
  <c r="R62" i="1"/>
  <c r="Q61" i="1"/>
  <c r="AF61" i="1"/>
  <c r="V15" i="3" s="1"/>
  <c r="X61" i="1"/>
  <c r="R15" i="3" s="1"/>
  <c r="O61" i="1"/>
  <c r="AD62" i="1"/>
  <c r="AC61" i="1"/>
  <c r="V61" i="1"/>
  <c r="Q15" i="3" s="1"/>
  <c r="N62" i="1"/>
  <c r="M61" i="1"/>
  <c r="AB61" i="1"/>
  <c r="T15" i="3" s="1"/>
  <c r="T61" i="1"/>
  <c r="P15" i="3" s="1"/>
  <c r="AI55" i="1"/>
  <c r="AJ55" i="1" s="1"/>
  <c r="AH51" i="1"/>
  <c r="AJ51" i="1"/>
  <c r="AH43" i="1"/>
  <c r="AI43" i="1"/>
  <c r="AJ43" i="1" s="1"/>
  <c r="AI30" i="1"/>
  <c r="AJ30" i="1" s="1"/>
  <c r="AD30" i="1"/>
  <c r="X15" i="1"/>
  <c r="AI15" i="1"/>
  <c r="AJ15" i="1" s="1"/>
  <c r="AF15" i="1"/>
  <c r="P15" i="1"/>
  <c r="R26" i="1"/>
  <c r="AI26" i="1"/>
  <c r="AJ26" i="1" s="1"/>
  <c r="AH78" i="1"/>
  <c r="R78" i="1"/>
  <c r="X62" i="1"/>
  <c r="R103" i="1"/>
  <c r="AF89" i="1"/>
  <c r="X89" i="1"/>
  <c r="P89" i="1"/>
  <c r="AF78" i="1"/>
  <c r="P78" i="1"/>
  <c r="AH89" i="1"/>
  <c r="L86" i="1"/>
  <c r="AD78" i="1"/>
  <c r="N78" i="1"/>
  <c r="T62" i="1"/>
  <c r="T78" i="1"/>
  <c r="AD89" i="1"/>
  <c r="V89" i="1"/>
  <c r="N89" i="1"/>
  <c r="AB78" i="1"/>
  <c r="L78" i="1"/>
  <c r="Z89" i="1"/>
  <c r="Z78" i="1"/>
  <c r="AF62" i="1"/>
  <c r="P62" i="1"/>
  <c r="AD103" i="1"/>
  <c r="V103" i="1"/>
  <c r="L95" i="1"/>
  <c r="T86" i="1"/>
  <c r="X78" i="1"/>
  <c r="AB70" i="1"/>
  <c r="T70" i="1"/>
  <c r="AF86" i="1"/>
  <c r="V78" i="1"/>
  <c r="N70" i="1"/>
  <c r="AB62" i="1"/>
  <c r="L62" i="1"/>
  <c r="V30" i="1"/>
  <c r="N30" i="1"/>
  <c r="AH15" i="1"/>
  <c r="Z15" i="1"/>
  <c r="R15" i="1"/>
  <c r="V62" i="1"/>
  <c r="AH19" i="1"/>
  <c r="Z19" i="1"/>
  <c r="AD15" i="1"/>
  <c r="V15" i="1"/>
  <c r="AD19" i="1"/>
  <c r="V19" i="1"/>
  <c r="N19" i="1"/>
  <c r="O60" i="1" l="1"/>
  <c r="O59" i="1" s="1"/>
  <c r="Q60" i="1"/>
  <c r="Q59" i="1" s="1"/>
  <c r="CA21" i="11"/>
  <c r="I60" i="1"/>
  <c r="AB60" i="1" s="1"/>
  <c r="V12" i="4" s="1"/>
  <c r="AB5" i="9" s="1"/>
  <c r="AN77" i="1"/>
  <c r="ER36" i="11"/>
  <c r="AG60" i="1"/>
  <c r="AG59" i="1" s="1"/>
  <c r="AE59" i="1"/>
  <c r="AC60" i="1"/>
  <c r="AC59" i="1" s="1"/>
  <c r="CA22" i="11"/>
  <c r="Y60" i="1"/>
  <c r="Y59" i="1" s="1"/>
  <c r="M60" i="1"/>
  <c r="M59" i="1" s="1"/>
  <c r="W60" i="1"/>
  <c r="W59" i="1" s="1"/>
  <c r="V60" i="1"/>
  <c r="S12" i="4" s="1"/>
  <c r="Y5" i="9" s="1"/>
  <c r="AA14" i="4"/>
  <c r="AD50" i="1"/>
  <c r="U13" i="3" s="1"/>
  <c r="AD13" i="3" s="1"/>
  <c r="AM94" i="1"/>
  <c r="L94" i="1"/>
  <c r="L19" i="3" s="1"/>
  <c r="AA19" i="3" s="1"/>
  <c r="K92" i="1"/>
  <c r="AI94" i="1"/>
  <c r="AJ94" i="1" s="1"/>
  <c r="R69" i="1"/>
  <c r="O17" i="3" s="1"/>
  <c r="AB17" i="3" s="1"/>
  <c r="X50" i="1"/>
  <c r="R13" i="3" s="1"/>
  <c r="AC13" i="3" s="1"/>
  <c r="X69" i="1"/>
  <c r="R17" i="3" s="1"/>
  <c r="AC17" i="3" s="1"/>
  <c r="R50" i="1"/>
  <c r="O13" i="3" s="1"/>
  <c r="AB13" i="3" s="1"/>
  <c r="AP25" i="1"/>
  <c r="AP77" i="1"/>
  <c r="AN61" i="1"/>
  <c r="AN25" i="1"/>
  <c r="AO25" i="1"/>
  <c r="AP69" i="1"/>
  <c r="AP61" i="1"/>
  <c r="AO61" i="1"/>
  <c r="AO77" i="1"/>
  <c r="AM77" i="1"/>
  <c r="AM61" i="1"/>
  <c r="N50" i="1"/>
  <c r="M13" i="3" s="1"/>
  <c r="AI50" i="1"/>
  <c r="AJ50" i="1" s="1"/>
  <c r="AM25" i="1"/>
  <c r="AP14" i="1"/>
  <c r="AO14" i="1"/>
  <c r="AN14" i="1"/>
  <c r="AM14" i="1"/>
  <c r="P69" i="1"/>
  <c r="N17" i="3" s="1"/>
  <c r="AC19" i="3"/>
  <c r="AF77" i="1"/>
  <c r="V18" i="3" s="1"/>
  <c r="AE13" i="1"/>
  <c r="AC13" i="1"/>
  <c r="W13" i="1"/>
  <c r="Q13" i="1"/>
  <c r="AA12" i="1"/>
  <c r="AA13" i="1"/>
  <c r="K12" i="1"/>
  <c r="K13" i="1"/>
  <c r="AB19" i="3"/>
  <c r="M12" i="1"/>
  <c r="M13" i="1"/>
  <c r="O12" i="1"/>
  <c r="O13" i="1"/>
  <c r="L15" i="3"/>
  <c r="AD19" i="3"/>
  <c r="U12" i="1"/>
  <c r="U13" i="1"/>
  <c r="L17" i="3"/>
  <c r="L13" i="3"/>
  <c r="Y12" i="1"/>
  <c r="Y13" i="1"/>
  <c r="AG12" i="1"/>
  <c r="AG13" i="1"/>
  <c r="I12" i="1"/>
  <c r="I13" i="1"/>
  <c r="J11" i="4" s="1"/>
  <c r="W12" i="1"/>
  <c r="AC12" i="1"/>
  <c r="AE12" i="1"/>
  <c r="S12" i="1"/>
  <c r="Q12" i="1"/>
  <c r="R77" i="1"/>
  <c r="O18" i="3" s="1"/>
  <c r="T77" i="1"/>
  <c r="P18" i="3" s="1"/>
  <c r="V77" i="1"/>
  <c r="Q18" i="3" s="1"/>
  <c r="X77" i="1"/>
  <c r="R18" i="3" s="1"/>
  <c r="Z77" i="1"/>
  <c r="S18" i="3" s="1"/>
  <c r="AB77" i="1"/>
  <c r="T18" i="3" s="1"/>
  <c r="L77" i="1"/>
  <c r="AH77" i="1"/>
  <c r="W18" i="3" s="1"/>
  <c r="N77" i="1"/>
  <c r="M18" i="3" s="1"/>
  <c r="P77" i="1"/>
  <c r="N18" i="3" s="1"/>
  <c r="AD77" i="1"/>
  <c r="U18" i="3" s="1"/>
  <c r="AH14" i="1"/>
  <c r="AI25" i="1"/>
  <c r="AI14" i="1"/>
  <c r="AJ14" i="1" s="1"/>
  <c r="L14" i="1"/>
  <c r="AB14" i="1"/>
  <c r="P14" i="1"/>
  <c r="V14" i="1"/>
  <c r="N14" i="1"/>
  <c r="R14" i="1"/>
  <c r="AD14" i="1"/>
  <c r="X14" i="1"/>
  <c r="Z14" i="1"/>
  <c r="T14" i="1"/>
  <c r="AF14" i="1"/>
  <c r="Z25" i="1"/>
  <c r="S12" i="3" s="1"/>
  <c r="T25" i="1"/>
  <c r="V25" i="1"/>
  <c r="AH25" i="1"/>
  <c r="W12" i="3" s="1"/>
  <c r="AB25" i="1"/>
  <c r="T12" i="3" s="1"/>
  <c r="AD25" i="1"/>
  <c r="U12" i="3" s="1"/>
  <c r="X25" i="1"/>
  <c r="AF25" i="1"/>
  <c r="V12" i="3" s="1"/>
  <c r="P25" i="1"/>
  <c r="N12" i="3" s="1"/>
  <c r="R25" i="1"/>
  <c r="O12" i="3" s="1"/>
  <c r="L25" i="1"/>
  <c r="N25" i="1"/>
  <c r="M12" i="3" s="1"/>
  <c r="AI77" i="1"/>
  <c r="AJ77" i="1" s="1"/>
  <c r="AH69" i="1"/>
  <c r="W17" i="3" s="1"/>
  <c r="AI69" i="1"/>
  <c r="AJ69" i="1" s="1"/>
  <c r="N61" i="1"/>
  <c r="M15" i="3" s="1"/>
  <c r="AD61" i="1"/>
  <c r="U15" i="3" s="1"/>
  <c r="R61" i="1"/>
  <c r="O15" i="3" s="1"/>
  <c r="AB15" i="3" s="1"/>
  <c r="AH61" i="1"/>
  <c r="W15" i="3" s="1"/>
  <c r="AI61" i="1"/>
  <c r="P61" i="1"/>
  <c r="N15" i="3" s="1"/>
  <c r="Z61" i="1"/>
  <c r="S15" i="3" s="1"/>
  <c r="AC15" i="3" s="1"/>
  <c r="AH60" i="1" l="1"/>
  <c r="Y12" i="4" s="1"/>
  <c r="AE5" i="9" s="1"/>
  <c r="T60" i="1"/>
  <c r="R12" i="4" s="1"/>
  <c r="AF60" i="1"/>
  <c r="X12" i="4" s="1"/>
  <c r="AD5" i="9" s="1"/>
  <c r="I59" i="1"/>
  <c r="J12" i="4"/>
  <c r="L60" i="1"/>
  <c r="N12" i="4" s="1"/>
  <c r="Z60" i="1"/>
  <c r="U12" i="4" s="1"/>
  <c r="AA5" i="9" s="1"/>
  <c r="AO60" i="1"/>
  <c r="X60" i="1"/>
  <c r="T12" i="4" s="1"/>
  <c r="Z5" i="9" s="1"/>
  <c r="AE11" i="1"/>
  <c r="N60" i="1"/>
  <c r="O12" i="4" s="1"/>
  <c r="AM92" i="1"/>
  <c r="K59" i="1"/>
  <c r="AM59" i="1" s="1"/>
  <c r="AJ61" i="1"/>
  <c r="AL60" i="1"/>
  <c r="AI92" i="1"/>
  <c r="L92" i="1"/>
  <c r="N13" i="4" s="1"/>
  <c r="AP59" i="1"/>
  <c r="I11" i="1"/>
  <c r="AD60" i="1"/>
  <c r="W12" i="4" s="1"/>
  <c r="AC5" i="9" s="1"/>
  <c r="AP60" i="1"/>
  <c r="AN59" i="1"/>
  <c r="V59" i="1"/>
  <c r="AO59" i="1"/>
  <c r="R60" i="1"/>
  <c r="Q12" i="4" s="1"/>
  <c r="AN60" i="1"/>
  <c r="AA17" i="3"/>
  <c r="AP12" i="1"/>
  <c r="AA13" i="3"/>
  <c r="X13" i="3"/>
  <c r="Y13" i="3" s="1"/>
  <c r="AP13" i="1"/>
  <c r="AO13" i="1"/>
  <c r="W11" i="1"/>
  <c r="AO12" i="1"/>
  <c r="AN13" i="1"/>
  <c r="AN12" i="1"/>
  <c r="AB12" i="1"/>
  <c r="AM13" i="1"/>
  <c r="AM12" i="1"/>
  <c r="X17" i="3"/>
  <c r="Y17" i="3" s="1"/>
  <c r="P60" i="1"/>
  <c r="P12" i="4" s="1"/>
  <c r="AM60" i="1"/>
  <c r="AD18" i="3"/>
  <c r="AC18" i="3"/>
  <c r="AG11" i="1"/>
  <c r="U11" i="1"/>
  <c r="O11" i="1"/>
  <c r="Y11" i="1"/>
  <c r="AD12" i="3"/>
  <c r="AA11" i="1"/>
  <c r="AC12" i="3"/>
  <c r="S11" i="1"/>
  <c r="M11" i="1"/>
  <c r="V12" i="1"/>
  <c r="L12" i="1"/>
  <c r="AD12" i="1"/>
  <c r="L12" i="3"/>
  <c r="AA12" i="3" s="1"/>
  <c r="AB12" i="3"/>
  <c r="AD15" i="3"/>
  <c r="L18" i="3"/>
  <c r="AA18" i="3" s="1"/>
  <c r="AD17" i="3"/>
  <c r="AI13" i="1"/>
  <c r="AB18" i="3"/>
  <c r="AI60" i="1"/>
  <c r="X19" i="3"/>
  <c r="Y19" i="3" s="1"/>
  <c r="AA15" i="3"/>
  <c r="AH12" i="1"/>
  <c r="P12" i="1"/>
  <c r="Z12" i="1"/>
  <c r="N12" i="1"/>
  <c r="T12" i="1"/>
  <c r="AH13" i="1"/>
  <c r="Y11" i="4" s="1"/>
  <c r="AE4" i="9" s="1"/>
  <c r="T13" i="1"/>
  <c r="N13" i="1"/>
  <c r="O11" i="4" s="1"/>
  <c r="AD13" i="1"/>
  <c r="W11" i="4" s="1"/>
  <c r="AC4" i="9" s="1"/>
  <c r="X13" i="1"/>
  <c r="T11" i="4" s="1"/>
  <c r="Z4" i="9" s="1"/>
  <c r="R13" i="1"/>
  <c r="Q11" i="4" s="1"/>
  <c r="P13" i="1"/>
  <c r="P11" i="4" s="1"/>
  <c r="Z13" i="1"/>
  <c r="U11" i="4" s="1"/>
  <c r="AA4" i="9" s="1"/>
  <c r="L13" i="1"/>
  <c r="AB13" i="1"/>
  <c r="V11" i="4" s="1"/>
  <c r="AB4" i="9" s="1"/>
  <c r="V13" i="1"/>
  <c r="S11" i="4" s="1"/>
  <c r="AF13" i="1"/>
  <c r="X11" i="4" s="1"/>
  <c r="AD4" i="9" s="1"/>
  <c r="X15" i="3"/>
  <c r="Y15" i="3" s="1"/>
  <c r="AI12" i="1"/>
  <c r="AJ12" i="1" s="1"/>
  <c r="R12" i="1"/>
  <c r="AI59" i="1"/>
  <c r="AJ59" i="1" s="1"/>
  <c r="AF12" i="1"/>
  <c r="Q11" i="1"/>
  <c r="X12" i="1"/>
  <c r="N59" i="1"/>
  <c r="AC11" i="1"/>
  <c r="AD59" i="1"/>
  <c r="R59" i="1"/>
  <c r="X59" i="1"/>
  <c r="T59" i="1"/>
  <c r="AF59" i="1"/>
  <c r="Z59" i="1"/>
  <c r="AH59" i="1"/>
  <c r="AB59" i="1"/>
  <c r="P59" i="1"/>
  <c r="AJ25" i="1"/>
  <c r="T5" i="9" l="1"/>
  <c r="T6" i="9"/>
  <c r="U6" i="9" s="1"/>
  <c r="V6" i="9" s="1"/>
  <c r="W6" i="9" s="1"/>
  <c r="X6" i="9" s="1"/>
  <c r="K11" i="1"/>
  <c r="L11" i="1" s="1"/>
  <c r="U5" i="9"/>
  <c r="V5" i="9" s="1"/>
  <c r="W5" i="9" s="1"/>
  <c r="X5" i="9" s="1"/>
  <c r="L59" i="1"/>
  <c r="AJ92" i="1"/>
  <c r="K13" i="4"/>
  <c r="AJ60" i="1"/>
  <c r="K12" i="4"/>
  <c r="R11" i="4"/>
  <c r="AF11" i="1"/>
  <c r="AJ13" i="1"/>
  <c r="K11" i="4"/>
  <c r="N11" i="1"/>
  <c r="AB11" i="1"/>
  <c r="AH11" i="1"/>
  <c r="V11" i="1"/>
  <c r="Z11" i="1"/>
  <c r="T11" i="1"/>
  <c r="Z12" i="4"/>
  <c r="AA12" i="4" s="1"/>
  <c r="X18" i="3"/>
  <c r="Y18" i="3" s="1"/>
  <c r="AD11" i="1"/>
  <c r="AP11" i="1"/>
  <c r="AO11" i="1"/>
  <c r="X11" i="1"/>
  <c r="R11" i="1"/>
  <c r="AN11" i="1"/>
  <c r="P11" i="1"/>
  <c r="AM11" i="1"/>
  <c r="X12" i="3"/>
  <c r="Y12" i="3" s="1"/>
  <c r="Z13" i="4"/>
  <c r="AA13" i="4" s="1"/>
  <c r="N11" i="4"/>
  <c r="AI11" i="1" l="1"/>
  <c r="AJ11" i="1" s="1"/>
  <c r="Z11" i="4"/>
  <c r="AA11" i="4" s="1"/>
  <c r="T4" i="9"/>
  <c r="U4" i="9" s="1"/>
  <c r="V4" i="9" s="1"/>
  <c r="W4" i="9" s="1"/>
  <c r="X4" i="9" s="1"/>
  <c r="Y4" i="9" s="1"/>
  <c r="Y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Dion Bagus</author>
  </authors>
  <commentList>
    <comment ref="BX18" authorId="0" shapeId="0" xr:uid="{00000000-0006-0000-0400-000001000000}">
      <text>
        <r>
          <rPr>
            <sz val="12"/>
            <color indexed="81"/>
            <rFont val="Tahoma"/>
            <family val="2"/>
          </rPr>
          <t>Jumlah Perda yang ditetapkan Pemerintah Daerah dibagi jumlah Ranperda yang dibahas bersama DPRD secara tepat waktu dikali 100%</t>
        </r>
      </text>
    </comment>
    <comment ref="BX21" authorId="0" shapeId="0" xr:uid="{00000000-0006-0000-0400-000002000000}">
      <text>
        <r>
          <rPr>
            <sz val="12"/>
            <color indexed="81"/>
            <rFont val="Tahoma"/>
            <family val="2"/>
          </rPr>
          <t>Jumlah fasilitasi kegiatan DPRD sesuai fungsinya dibagi jumlah kegiatan DPRD sesuai tugas dan fungsinya berdasarkan renja DPRD dikali 100</t>
        </r>
      </text>
    </comment>
    <comment ref="BX22" authorId="0" shapeId="0" xr:uid="{00000000-0006-0000-0400-000003000000}">
      <text>
        <r>
          <rPr>
            <sz val="12"/>
            <color indexed="81"/>
            <rFont val="Tahoma"/>
            <family val="2"/>
          </rPr>
          <t xml:space="preserve">Nilai hasil survey indeks kepuasan masyarakat (Anggota DPRD) </t>
        </r>
      </text>
    </comment>
    <comment ref="BX23" authorId="0" shapeId="0" xr:uid="{00000000-0006-0000-0400-000004000000}">
      <text>
        <r>
          <rPr>
            <sz val="12"/>
            <color indexed="81"/>
            <rFont val="Tahoma"/>
            <family val="2"/>
          </rPr>
          <t>Jumlah fasilitasi kegiatan DPRD sesuai fungsinya dibagi jumlah kegiatan DPRD sesuai tugas dan fungsinya berdasarkan renja DPRD dikali 100</t>
        </r>
      </text>
    </comment>
    <comment ref="BX24" authorId="0" shapeId="0" xr:uid="{00000000-0006-0000-0400-000005000000}">
      <text>
        <r>
          <rPr>
            <sz val="12"/>
            <color indexed="81"/>
            <rFont val="Tahoma"/>
            <family val="2"/>
          </rPr>
          <t xml:space="preserve">Nilai hasil survey indeks kepuasan masyarakat (Anggota DPRD) </t>
        </r>
      </text>
    </comment>
    <comment ref="I30" authorId="0" shapeId="0" xr:uid="{00000000-0006-0000-0400-000006000000}">
      <text>
        <r>
          <rPr>
            <b/>
            <sz val="12"/>
            <color indexed="81"/>
            <rFont val="Tahoma"/>
            <family val="2"/>
          </rPr>
          <t>Jumlah fasilitasi pembahasan Ranperda Tahun N yang tepat waktu dibagi jumlah pembahasan Ranperda Tahun N berdasarkan Renja DPRD dikali 100</t>
        </r>
      </text>
    </comment>
    <comment ref="U30" authorId="0" shapeId="0" xr:uid="{00000000-0006-0000-0400-000007000000}">
      <text>
        <r>
          <rPr>
            <b/>
            <sz val="12"/>
            <color indexed="81"/>
            <rFont val="Tahoma"/>
            <family val="2"/>
          </rPr>
          <t>Jumlah fasilitasi pembahasan Ranperda Tahun N yang tepat waktu dibagi jumlah pembahasan Ranperda Tahun N berdasarkan Renja DPRD dikali 100</t>
        </r>
      </text>
    </comment>
    <comment ref="AM30" authorId="0" shapeId="0" xr:uid="{00000000-0006-0000-0400-000008000000}">
      <text>
        <r>
          <rPr>
            <sz val="12"/>
            <color indexed="81"/>
            <rFont val="Tahoma"/>
            <family val="2"/>
          </rPr>
          <t>Jumlah kegiatan pelaksanaan tugas DPRD yang difasilitasi dibagi jumlah pelaksanaan tugas DPRD Berdasarkan Renja DPRD dikali 100</t>
        </r>
      </text>
    </comment>
    <comment ref="BL30" authorId="0" shapeId="0" xr:uid="{00000000-0006-0000-0400-000009000000}">
      <text>
        <r>
          <rPr>
            <sz val="12"/>
            <color indexed="81"/>
            <rFont val="Tahoma"/>
            <family val="2"/>
          </rPr>
          <t>Jumlah kegiatan pelaksanaan tugas DPRD yang difasilitasi dibagi jumlah pelaksanaan tugas DPRD Berdasarkan Renja DPRD dikali 100</t>
        </r>
      </text>
    </comment>
    <comment ref="CF30" authorId="0" shapeId="0" xr:uid="{00000000-0006-0000-0400-00000A000000}">
      <text>
        <r>
          <rPr>
            <sz val="12"/>
            <color indexed="81"/>
            <rFont val="Tahoma"/>
            <family val="2"/>
          </rPr>
          <t>Nilai Sakip dari Inspektorat Kabupaten</t>
        </r>
      </text>
    </comment>
    <comment ref="DL30" authorId="0" shapeId="0" xr:uid="{00000000-0006-0000-0400-00000B000000}">
      <text>
        <r>
          <rPr>
            <sz val="12"/>
            <color indexed="81"/>
            <rFont val="Tahoma"/>
            <family val="2"/>
          </rPr>
          <t>Jumlah layanan administrasi kesekretariatan yang diselenggarakan dibagi jumlah layanan administrasi kesekretariatan dikali 100</t>
        </r>
      </text>
    </comment>
    <comment ref="EP30" authorId="0" shapeId="0" xr:uid="{00000000-0006-0000-0400-00000C000000}">
      <text>
        <r>
          <rPr>
            <sz val="12"/>
            <color indexed="81"/>
            <rFont val="Tahoma"/>
            <family val="2"/>
          </rPr>
          <t>Jumlah layanan administrasi Keuangan dan Kesejahteraan DPRD yang diselenggarakan dibagi jumlah layanan administrasi Keuangan dan Kesejahteraan DPRD dikali 100</t>
        </r>
      </text>
    </comment>
  </commentList>
</comments>
</file>

<file path=xl/sharedStrings.xml><?xml version="1.0" encoding="utf-8"?>
<sst xmlns="http://schemas.openxmlformats.org/spreadsheetml/2006/main" count="1319" uniqueCount="458">
  <si>
    <t>Dokumen</t>
  </si>
  <si>
    <t>Jumlah Dokumen Hasil Fasilitasi Tugas Pimpinan DPRD</t>
  </si>
  <si>
    <t>Fasilitasi Tugas Pimpinan DPRD</t>
  </si>
  <si>
    <t>04</t>
  </si>
  <si>
    <t>2.08</t>
  </si>
  <si>
    <t>02</t>
  </si>
  <si>
    <t>Jumlah  Dokumen  Hasil  Fasilitasi  Pelaksanaan
Tugas Badan Musyawarah</t>
  </si>
  <si>
    <t>Fasilitasi Pelaksanaan Tugas Badan Musyawarah</t>
  </si>
  <si>
    <t>03</t>
  </si>
  <si>
    <t>Laporan</t>
  </si>
  <si>
    <t>Jumlah Laporan Fraksi, Alat Kelengkapan dan Kinerja DPRD yang disusun</t>
  </si>
  <si>
    <t>Penyusunan Laporan Kinerja DPRD</t>
  </si>
  <si>
    <t>Jumlah Dokumen Hasil Koordinasi dan Konsultasi Pelaksanaan Tugas DPRD</t>
  </si>
  <si>
    <t>Koordinasi dan Konsultasi Pelaksanaan Tugas DPRD</t>
  </si>
  <si>
    <t>01</t>
  </si>
  <si>
    <t>Jumlah dokumen hasil fasilitasi tugas DPRD</t>
  </si>
  <si>
    <t>Fasilitasi Tugas DPRD</t>
  </si>
  <si>
    <t>Jumlah Dokumen Penyebarluasan Produk Hukum Daerah, Publikasi dan Dokumentasi DPRD</t>
  </si>
  <si>
    <t>Publikasi dan Dokumentasi DPRD</t>
  </si>
  <si>
    <t>08</t>
  </si>
  <si>
    <t>2.04</t>
  </si>
  <si>
    <t>Jumlah Dokumen Rencana Kerja DPRD</t>
  </si>
  <si>
    <t>Penyusunan Program Kerja DPRD</t>
  </si>
  <si>
    <t>07</t>
  </si>
  <si>
    <t>Penyelenggaraan Hubungan Masyarakat</t>
  </si>
  <si>
    <t>06</t>
  </si>
  <si>
    <t>Orang</t>
  </si>
  <si>
    <t>Jumlah Tenaga Ahli Fraksi</t>
  </si>
  <si>
    <t>Penyediaan Tenaga Ahli Fraksi</t>
  </si>
  <si>
    <t>05</t>
  </si>
  <si>
    <t>Jumlah Dokumen Hasil Pendalaman Tugas DPRD</t>
  </si>
  <si>
    <t>Pendalaman Tugas DPRD</t>
  </si>
  <si>
    <t>Jumlah Dokumen Hasil Penyelenggaraan Orientasi DPRD</t>
  </si>
  <si>
    <t>Orientasi DPRD</t>
  </si>
  <si>
    <t>Jumlah dokumen hasil kegiatan Peningkatan Kapasitas DPRD</t>
  </si>
  <si>
    <t>Peningkatan Kapasitas DPRD</t>
  </si>
  <si>
    <t>2</t>
  </si>
  <si>
    <t>Nilai</t>
  </si>
  <si>
    <t>Indikator Program</t>
  </si>
  <si>
    <t>Jumlah  Laporan  Hasil  Pengawasan  Kode  Etik
DPRD</t>
  </si>
  <si>
    <t>Pengawasan Kode Etik DPRD</t>
  </si>
  <si>
    <t>2.06</t>
  </si>
  <si>
    <t>Jumlah laporan hasil kegiatan pelaksanaan dan pengawasan kode etik DPRD yang difasilitasi</t>
  </si>
  <si>
    <t>Pelaksanaan dan Pengawasan Kode Etik DPRD</t>
  </si>
  <si>
    <t>Jumah Dokumen Hasil Pelaksanaan Reses</t>
  </si>
  <si>
    <t>Pelaksanaan Reses</t>
  </si>
  <si>
    <t>2.05</t>
  </si>
  <si>
    <t>Jumlah  Dokumen  Pokok-Pokok  Pikiran  DPRD
yang Disusun</t>
  </si>
  <si>
    <t>Penyusunan Pokok-Pokok Pikiran DPRD</t>
  </si>
  <si>
    <t>Jumlah dokumen hasil kegiatan penyerapan dan penghimpunan aspirasi masyarakat yang difasilitasi</t>
  </si>
  <si>
    <t>Penyerapan dan Penghimpunan Aspirasi Masyarakat</t>
  </si>
  <si>
    <t>Jumlah Rekomendasi Hasil Pembahasan Laporan Keterangan Pertanggungjawaban Kepala Daerah</t>
  </si>
  <si>
    <t>Pembahasan Laporan Keterangan Pertanggungjawaban Kepala Daerah</t>
  </si>
  <si>
    <t>2.03</t>
  </si>
  <si>
    <t>Jumlah Dokumen Hasil Pengawasan Penggunaan
Anggaran</t>
  </si>
  <si>
    <t>Pengawasan Penggunaan Anggaran</t>
  </si>
  <si>
    <t>Jumlah Dokumen Hasil Pengawasan Tindak Lanjut Hasil Pemeriksaan Laporan Keuangan oleh Badan Pemeriksa Keuangan</t>
  </si>
  <si>
    <t>Pengawasan Tindak Lanjut Hasil Pemeriksaan Laporan Keuangan oleh Badan Pemeriksa Keuangan</t>
  </si>
  <si>
    <t>Jumlah Laporan Hasil Pengawasan Urusan Pemerintahan Bidang Perekonomian</t>
  </si>
  <si>
    <t>Pengawasan Urusan Pemerintahan Bidang Perekonomian</t>
  </si>
  <si>
    <t>Jumlah Laporan Pengawasan Urusan Pemerintahan Bidang Kesejahteraan Rakyat</t>
  </si>
  <si>
    <t>Pengawasan Urusan Pemerintahan Bidang Kesejahteraan Rakyat</t>
  </si>
  <si>
    <t>Jumlah Laporan Hasil Pengawasan Urusan Pemerintahan Bidang Infrastruktur</t>
  </si>
  <si>
    <t>Pengawasan Urusanan Pemerintahan Bidang Infrastruktur</t>
  </si>
  <si>
    <t>Jumlah Laporan Hasil Pengawasan Urusan Pemerintahan Bidang Pemerintahan dan Hukum</t>
  </si>
  <si>
    <t>Pengawasan Urusan Pemerintahanan Bidang  Pemerintahanan dan Hukum</t>
  </si>
  <si>
    <t>Jumlah laporan hasil kegiatan pengawasan penyelenggaraan pemerintahan yang difasilitasi</t>
  </si>
  <si>
    <t>Pengawasan Penyelenggaraan Pemerintahan</t>
  </si>
  <si>
    <t>%</t>
  </si>
  <si>
    <t>Jumlah Dokumen Hasil Pembahasan Pertanggungjawaban APBD</t>
  </si>
  <si>
    <t>Pembahasan Pertanggungjawaban APBD</t>
  </si>
  <si>
    <t>2.02</t>
  </si>
  <si>
    <t>Jumlah  Dokumen  Hasil  Pembahasan  Laporan Realisasi Pelaksanaan APBD Per Semester</t>
  </si>
  <si>
    <t>Pembahasan Laporan Semester</t>
  </si>
  <si>
    <t>Jumlah   Dokumen   Hasil   Pembahasan   APBD
Perubahan</t>
  </si>
  <si>
    <t>Pembahasan APBD Perubahan</t>
  </si>
  <si>
    <t>Jumlah Dokumen Hasil Pembahasan APBD</t>
  </si>
  <si>
    <t>Pembahasan APBD</t>
  </si>
  <si>
    <t>Jumlah Dokumen Hasil Pembahasan Perubahan
KUA dan Perubahan PPAS</t>
  </si>
  <si>
    <t>Pembahasan Perubahan KUA dan Perubahan PPAS</t>
  </si>
  <si>
    <t>Jumlah  Dokumen  Hasil  Pembahasan  KUA  dan
PPAS</t>
  </si>
  <si>
    <t>Pembahasan KUA dan PPAS</t>
  </si>
  <si>
    <t>Jumlah laporan hasil kegiatan pembahasan kebijakan anggaran yang difasilitasi</t>
  </si>
  <si>
    <t>Pembahasan Kebijakan Anggaran</t>
  </si>
  <si>
    <t>Persentase fasilitasi pelaksanaan tugas dan fungsi penganggaran DPRD</t>
  </si>
  <si>
    <t>2.01</t>
  </si>
  <si>
    <t>Jumlah Dokumen Hasil Penyusunan Penjelasan atau  Keterangan   dan/atau   Naskah  Akademik
yang Difasilitasi</t>
  </si>
  <si>
    <t>Fasilitasi Penyusunan Penjelasan/Keterangan dan/atau Naskah Akademik</t>
  </si>
  <si>
    <t>Jumlah Dokumen Kajian Perundang-Undangan</t>
  </si>
  <si>
    <t>Penyelenggaraan Kajian Perundang-Undangan</t>
  </si>
  <si>
    <t>Jumlah Dokumen Hasil Pembahasan Rancangan
Peraturan Daerah</t>
  </si>
  <si>
    <t>Pembahasan Rancangan Perda</t>
  </si>
  <si>
    <t>Jumlah Dokumen Hasil Penyusunan dan Pembahasan  Program  Pembentukan  Peraturan Daerah</t>
  </si>
  <si>
    <t>Penyusunan dan Pembahasan Program Pembentukan Peraturan Daerah</t>
  </si>
  <si>
    <t>Jumlah dokumen hasil kegiatan pembentukan Peraturan Daerah dan Peraturan DPRD yang difasilitasi</t>
  </si>
  <si>
    <t>Pembentukan Peraturan Daerah dan Peraturan DPRD</t>
  </si>
  <si>
    <t>Kegiatan</t>
  </si>
  <si>
    <t>PROGRAM DUKUNGAN PELAKSANAAN TUGAS DAN FUNGSI DPRD</t>
  </si>
  <si>
    <t>Jumlah Laporan Hasil Fasilitasi Rapat Koordinasi
dan Konsultasi DPRD</t>
  </si>
  <si>
    <t>Fasilitasi Rapat Koordinasi dan Konsultasi DPRD</t>
  </si>
  <si>
    <t>2.16</t>
  </si>
  <si>
    <t>1</t>
  </si>
  <si>
    <t>Jumlah Laporan Hasil Fasilitasi Fraksi DPRD</t>
  </si>
  <si>
    <t>Fasilitasi Fraksi DPRD</t>
  </si>
  <si>
    <t>Jumlah Dokumen Hasil Penyelenggaraan Administrasi Keanggotaan DPRD</t>
  </si>
  <si>
    <t>Penyelenggaraan Administrasi Keanggotaan DPRD</t>
  </si>
  <si>
    <t>Jumlah dokumen laporan pelayanan administrasi DPRD yang terpenuhi</t>
  </si>
  <si>
    <t>Layanan Administrasi DPRD</t>
  </si>
  <si>
    <t>Jumlah Orang yang Mengikuti Medical Check Up DPRD</t>
  </si>
  <si>
    <t>Pelaksanaan Medical Check Up DPRD</t>
  </si>
  <si>
    <t>2.15</t>
  </si>
  <si>
    <t>Paket</t>
  </si>
  <si>
    <t>Jumlah Paket Pakaian Dinas dan Atribut DPRD yang Disediakan</t>
  </si>
  <si>
    <t>Penyediaan Pakaian Dinas dan Atribut DPRD</t>
  </si>
  <si>
    <t>Orang/Bulan</t>
  </si>
  <si>
    <t>Jumlah Anggota DPRD yang Menerima Hak Keuangan DPRD</t>
  </si>
  <si>
    <t>Penyelenggaraan Administrasi Keuangan DPRD</t>
  </si>
  <si>
    <t>Layanan Keuangan dan Kesejahteraan DPRD</t>
  </si>
  <si>
    <t>Unit</t>
  </si>
  <si>
    <t>Jumlah Sarana dan Prasarana Gedung Kantor atau Bangunan Lainnya yang Dipelihara/Direhabilitasi</t>
  </si>
  <si>
    <t>Pemeliharaan/Rehabilitasi Sarana dan Prasarana Gedung Kantor atau Bangunan Lainnya</t>
  </si>
  <si>
    <t>10</t>
  </si>
  <si>
    <t>2.09</t>
  </si>
  <si>
    <t>Jumlah Gedung Kantor dan Bangunan Lainnya
yang dipelihara/direhabilitasi</t>
  </si>
  <si>
    <t>Pemeliharaan/Rehabilitasi Gedung Kantor dan Bangunan Lainnya</t>
  </si>
  <si>
    <t>09</t>
  </si>
  <si>
    <t>Jumlah Peralatan dan Mesin Lainnya yang dipelihara</t>
  </si>
  <si>
    <t>Pemeliharaan Peralatan dan Mesin Lainnya</t>
  </si>
  <si>
    <t>Jumlah Mebel yang Dipelihara</t>
  </si>
  <si>
    <t>Pemeliharaan Mebel</t>
  </si>
  <si>
    <t>Jumlah Kendaraan Dinas Operasional atau Lapangan yang Dipelihara dan dibayarkan Pajak dan Perizinannya</t>
  </si>
  <si>
    <t>Penyediaan Jasa Pemeliharaan, Biaya Pemeliharaan, Pajak, dan Perizinan Kendaraan Dinas Operasional atau Lapangan</t>
  </si>
  <si>
    <t>Jumlah Kendaraan Perorangan Dinas atau Kendaraan Dinas Jabatan yang Dipelihara dan dibayarkan Pajaknya</t>
  </si>
  <si>
    <t>Penyediaan Jasa Pemeliharaan, Biaya Pemeliharaan dan Pajak Kendaraan Perorangan Dinas atau Kendaraan Dinas Jabatan</t>
  </si>
  <si>
    <t>Jumlah barang milik daerah penunjang urusan Pemerintahan Daerah yang terpelihara</t>
  </si>
  <si>
    <t>Pemeliharaan Barang Milik Daerah Penunjang Urusan Pemerintahan Daerah</t>
  </si>
  <si>
    <t>Jumlah Laporan Penyediaan Jasa Pelayanan Umum Kantor yang Disediakan</t>
  </si>
  <si>
    <t>Penyediaan Jasa Pelayanan Umum Kantor</t>
  </si>
  <si>
    <t>Jumlah Laporan Penyediaan Jasa Komunikasi, Sumber Daya Air dan Listrik yang Disediakan</t>
  </si>
  <si>
    <t>Penyediaan Jasa Komunikasi, Sumber Daya Air dan Listrik</t>
  </si>
  <si>
    <t>Jumlah Laporan Penyediaan Jasa Surat Menyurat</t>
  </si>
  <si>
    <t>Penyediaan Jasa Surat Menyurat</t>
  </si>
  <si>
    <t>Jumlah laporan hasil penyediaan jasa penunjang urusan Pemerintah Daerah</t>
  </si>
  <si>
    <t>Penyediaan Jasa penunjang Urusan Pemerintahan Daerah</t>
  </si>
  <si>
    <t>Jumlah Dokumen Dukungan Pelaksanaan Sistem  Pemerintahan  Berbasis  Elektronik  pada SKPD</t>
  </si>
  <si>
    <t>Dukungan Pelaksanaan Sistem Pemerintahan Berbasis Elektronik pada SKPD</t>
  </si>
  <si>
    <t>11</t>
  </si>
  <si>
    <t>Jumlah Laporan Penyelenggaraan Rapat Koordinasi dan Konsultasi SKPD</t>
  </si>
  <si>
    <t>Penyelenggaraan Rapat Koordinasi dan Konsultasi SKPD</t>
  </si>
  <si>
    <t>Jumlah Laporan Fasilitasi Kunjungan Tamu</t>
  </si>
  <si>
    <t>Fasilitasi Kunjungan Tamu</t>
  </si>
  <si>
    <t>Jumlah Paket Barang Cetakan dan Penggandaan yang disediakan</t>
  </si>
  <si>
    <t>Penyediaan Barang Cetakan dan Penggandaan</t>
  </si>
  <si>
    <t>Jumlah Paket Bahan Logistik Kantor yang disediakan</t>
  </si>
  <si>
    <t>Penyediaan Bahan Logistik Kantor</t>
  </si>
  <si>
    <t>Jumlah Paket Peralatan Rumah Tangga yang disediakan</t>
  </si>
  <si>
    <t>Penyediaan Peralatan Rumah Tangga</t>
  </si>
  <si>
    <t>Jumlah Paket Peralatan dan Perlengkapan Kantor yang disediakan</t>
  </si>
  <si>
    <t>Penyediaan Peralatan dan Perlengkapan Kantor</t>
  </si>
  <si>
    <t>Jumlah Paket Komponen Instalasi Listrik/Penerangan Bangunan Kantor yang disediakan</t>
  </si>
  <si>
    <t>Penyediaan Komponen Instalasi Listrik/Penerangan Bangunan Kantor</t>
  </si>
  <si>
    <t>Administrasi Umum Perangkat Daerah</t>
  </si>
  <si>
    <t>Jumlah Orang yang Mengikuti Bimbingan Teknis Implementasi Peraturan Perundang-Undangan</t>
  </si>
  <si>
    <t>Bimbingan Teknis Implementasi Peraturan Perundang-Undangan</t>
  </si>
  <si>
    <t>Jumlah Pegawai Berdasarkan Tugas dan Fungsi yang Mengikuti Pendidikan dan Pelatihan</t>
  </si>
  <si>
    <t>Pendidikan dan Pelatihan Pegawai Berdasarkan Tugas dan Fungsi</t>
  </si>
  <si>
    <t>Jumlah Dokumen Pendataan dan Pengolahan Administrasi Kepegawaian</t>
  </si>
  <si>
    <t>Pendataan dan Pengolahan Administrasi Kepegawaian</t>
  </si>
  <si>
    <t>Jumlah dokumen Administrasi Kepegawaian Perangkat Daerah yang terpenuhi</t>
  </si>
  <si>
    <t>Administrasi Kepegawaian Perangkat Daerah</t>
  </si>
  <si>
    <t>Jumlah Dokumen Pelaporan dan Analisis Prognosis Realisasi Anggaran</t>
  </si>
  <si>
    <t>Penyusunan Pelaporan dan Analisis Prognosis Realisasi Anggaran</t>
  </si>
  <si>
    <t>Jumlah Laporan Keuangan Bulanan/ Triwulanan/ Semesteran SKPD dan Laporan Koordinasi Penyusunan Laporan Keuangan Bulanan/Triwulanan/Semesteran  SKPD</t>
  </si>
  <si>
    <t>Koordinasi dan Penyusunan Laporan Keuangan Bulanan/Triwulanan/Semesteran SKPD</t>
  </si>
  <si>
    <t>Jumlah Laporan Keuangan Akhir Tahun SKPD dan Laporan Hasil Koordinasi Penyusunan Laporan Keuangan Akhir Tahun SKPD</t>
  </si>
  <si>
    <t>Koordinasi dan Penyusunan Laporan Keuangan Akhir Tahun SKPD</t>
  </si>
  <si>
    <t>Jumlah Dokumen Penatausahaan dan Pengujian/Verifikasi Keuangan SKPD</t>
  </si>
  <si>
    <t>Pelaksanaan Penatausahaan dan Pengujian/Verifikasi Keuangan SKPD</t>
  </si>
  <si>
    <t>Orang/bulan</t>
  </si>
  <si>
    <t>Jumlah Orang yang Menerima Gaji dan Tunjangan ASN</t>
  </si>
  <si>
    <t>Penyediaan Gaji dan Tunjangan ASN</t>
  </si>
  <si>
    <t>Jumlah dokumen administrasi keuangan Perangkat Daerah yang dipenuhi</t>
  </si>
  <si>
    <t>Administrasi Keuangan Perangkat Daerah</t>
  </si>
  <si>
    <t>Jumlah Laporan Evaluasi Kinerja Perangkat Daerah</t>
  </si>
  <si>
    <t>Evaluasi Kinerja Perangkat Daerah</t>
  </si>
  <si>
    <t>Jumlah Laporan Capaian Kinerja dan Ikhtisar Realisasi Kinerja SKPD dan Laporan Hasil Koordinasi Penyusunan Laporan Capaian Kinerja dan Ikhtisar Realisasi Kinerja SKPD</t>
  </si>
  <si>
    <t>Koordinasi dan Penyusunan Laporan Capaian Kinerja dan Ikhtisar Realisasi Kinerja SKPD</t>
  </si>
  <si>
    <t>Jumlah dokumen perencanaan Perangkat Daerah</t>
  </si>
  <si>
    <t>Penyusunan Dokumen Perencanaan Perangkat Daerah</t>
  </si>
  <si>
    <t>Jumlah dokumen perencanaan, penganggaran dan evaluasi kinerja perangkat daerah yang tersusun</t>
  </si>
  <si>
    <t>Perencanaan, Penganggaran, dan Evaluasi Kinerja Perangkat Daerah</t>
  </si>
  <si>
    <t>Nilai Sakip dari Inspektorat Kabupaten</t>
  </si>
  <si>
    <t>Nilai Hasil Evaluasi SAKIP Perangkat Daerah</t>
  </si>
  <si>
    <t>PROGRAM PENUNJANG URUSAN PEMERINTAHAN DAERAH KABUPATEN/KOTA</t>
  </si>
  <si>
    <t>SEKRETARIAT DPRD</t>
  </si>
  <si>
    <t>K</t>
  </si>
  <si>
    <t>Persen</t>
  </si>
  <si>
    <t>Jumlah</t>
  </si>
  <si>
    <t>Des</t>
  </si>
  <si>
    <t>Nop</t>
  </si>
  <si>
    <t>Okt</t>
  </si>
  <si>
    <t>Sept</t>
  </si>
  <si>
    <t>Agst</t>
  </si>
  <si>
    <t>Jul</t>
  </si>
  <si>
    <t>Jun</t>
  </si>
  <si>
    <t>Mei</t>
  </si>
  <si>
    <t>Apr</t>
  </si>
  <si>
    <t>Mar</t>
  </si>
  <si>
    <t>Feb</t>
  </si>
  <si>
    <t>Jan</t>
  </si>
  <si>
    <t>Satuan</t>
  </si>
  <si>
    <t>Kinerja</t>
  </si>
  <si>
    <t xml:space="preserve">Capaian </t>
  </si>
  <si>
    <t>Realisasi</t>
  </si>
  <si>
    <t xml:space="preserve">Target </t>
  </si>
  <si>
    <t>FORMULASI</t>
  </si>
  <si>
    <t xml:space="preserve">Indikator Kinerja </t>
  </si>
  <si>
    <t>Urusan/Bidang Urusan Pemerintahan Daerah dan Program/Kegiatan/Sub Kegiatan</t>
  </si>
  <si>
    <t>Kode</t>
  </si>
  <si>
    <t>Periode RKA PD</t>
  </si>
  <si>
    <t>Periode Renja PD</t>
  </si>
  <si>
    <t>: Sekretariat DPRD</t>
  </si>
  <si>
    <t>Perangkat Daerah</t>
  </si>
  <si>
    <t>: Gresik</t>
  </si>
  <si>
    <t>Kabupaten/Kota</t>
  </si>
  <si>
    <t>Jumlah pelayanan administrasi kesekretariatan dan keuangan yang diselenggarakan dibagi Jumlah pelayanan administrasi kesekretariatan dan keuangan sesuai Renja dikali 100%</t>
  </si>
  <si>
    <t>Persentase penyelenggaraan pelayanan administrasi kesekretariatan dan keuangan</t>
  </si>
  <si>
    <t>Persentase Fasilitasi Pelaksanaan Fungsi DPRD</t>
  </si>
  <si>
    <t>Jumlah fasilitasi kegiatan DPRD sesuai fungsinya yang dipenuhi dibagi jumlah kegiatan DPRD sesuai fungsinya berdasarkan renja DPRD dikali 100%</t>
  </si>
  <si>
    <t>Persentase Penyelenggaraan Administrasi Kesekretariatan</t>
  </si>
  <si>
    <t>Persentase Penyelenggaraan Administrasi Keuangan dan Kesejahteraan DPRD</t>
  </si>
  <si>
    <t>Jumlah layanan administrasi Keuangan dan Kesejahteraan DPRD yang diselenggarakan dibagi jumlah layanan administrasi Keuangan dan Kesejahteraan DPRD dikali 100%</t>
  </si>
  <si>
    <t>Jumlah layanan administrasi kesekretariatan yang diselenggarakan dibagi jumlah layanan administrasi kesekretariatan dikali 100%</t>
  </si>
  <si>
    <t>Jumlah kegiatan pelaksanaan tugas DPRD yang difasilitasi dibagi jumlah pelaksanaan tugas DPRD Berdasarkan Renja DPRD dikali 100%</t>
  </si>
  <si>
    <t>Terselenggaranya layanan administrasi kesekretariatan dan keuangan DPRD</t>
  </si>
  <si>
    <t>Meningkatnya Kualitas Persidangan dan Kajian Peratuan Perundang-Undangan</t>
  </si>
  <si>
    <t>Meningkatnya Kualitas Penganggaran dan Pengawasan</t>
  </si>
  <si>
    <t>Terfasilitasinya Pelaksanaan Tugas DPRD</t>
  </si>
  <si>
    <t>Ketepatan Penetapan Ranperda Tahun N</t>
  </si>
  <si>
    <t>Jumlah fasilitasi pembahasan Ranperda Tahun N yang tepat waktu dibagi jumlah pembahasan Ranperda Tahun N berdasarkan Renja DPRD dikali 100%</t>
  </si>
  <si>
    <t>Ketepatan Penetapan Perda APBD Tahun N</t>
  </si>
  <si>
    <t>Jumlah fasilitasi pembahasan Perda APBD Tahun N yang tepat waktu dibagi jumlah pembahasan Perda APBD Tahun N berdasarkan Renja DPRD dikali 100%</t>
  </si>
  <si>
    <t>Persentase Pengawasan Penyelenggaraan Pemerintahan</t>
  </si>
  <si>
    <t>Jumlah fasilitasi kegiatan pengawasan penyelenggaraan pemerintahan dibagi jumlah kegiatan pengawasan berdasarkan Renja DPRD dikali 100%</t>
  </si>
  <si>
    <t>Jumlah layanan keuangan dan kesejahteraan DPRD yang dipenuhi</t>
  </si>
  <si>
    <t>Penyediaan Kelompok Pakar dan Tim Ahli</t>
  </si>
  <si>
    <t>Fasilitasi Pelaksanaan Tugas Panitia Khusus</t>
  </si>
  <si>
    <t>Jumlah Dokumen Hasil Fasilitasi Pelaksanaan Tugas Panitia Khusus</t>
  </si>
  <si>
    <t>Jumlah Orang dalam Kelompok Pakar dan Tim Ahli</t>
  </si>
  <si>
    <t>Sosialisasi Peraturan Daerah yang Dilakukan Bersama oleh DPRD dan Pemerintah Daerah</t>
  </si>
  <si>
    <t>Jumlah Orang yang Mengikuti Sosialisasi Peraturan Daerah yang Dilakukan Bersama oleh DPRD dan Pemerintah Daerah</t>
  </si>
  <si>
    <t xml:space="preserve">Indikator </t>
  </si>
  <si>
    <t>Jumlah dokumen hasil penyelenggaraan layanan administrasi keuangan</t>
  </si>
  <si>
    <t>Terselenggaranya layanan administrasi kesekretariatan</t>
  </si>
  <si>
    <t>Terselenggaranya layanan administrasi keuangan</t>
  </si>
  <si>
    <t>Jumlah dokumen hasil penyelenggaraan layanan administrasi kesekretariatan</t>
  </si>
  <si>
    <t>Terselenggaranya layanan administrasi keuangan dan kesejahteraan DPRD</t>
  </si>
  <si>
    <t>Jumlah dokumen hasil penyelenggaraan administrasi keuangan dan kesejahteraan DPRD</t>
  </si>
  <si>
    <t>Jumlah dokumen hasil kegiatan pembentukan Peraturan Daerah dan Peraturan DPRD yang difasilitasi ditambah dokumen hasil pelaksanaan sosperda</t>
  </si>
  <si>
    <t>: 2026</t>
  </si>
  <si>
    <t>Jumlah Dokumen Hasil Penyelenggaraan Hubungan Masyarakat</t>
  </si>
  <si>
    <t>Persentase Dukungan Fasilitasi Terhadap Pelaksanaan Tugas DPRD</t>
  </si>
  <si>
    <t>Meningkatnya kualitas pelayanan atas dukungan fasilitasi pelaksanaan tugas dan fungsi DPRD</t>
  </si>
  <si>
    <t>Persentase fasilitasi pelaksanaan tugas DPRD</t>
  </si>
  <si>
    <t>Nilai Kepuasan Anggota DPRD Atas Dukungan Pelaksanaan Tugas Sekretariat DPRD</t>
  </si>
  <si>
    <t>Jumlah fasilitasi kegiatan DPRD sesuai tugasnya yang dipenuhi dibagi jumlah kegiatan DPRD sesuai tugasnya berdasarkan renja DPRD dikali 100%</t>
  </si>
  <si>
    <t xml:space="preserve">Nilai hasil survey indeks kepuasan masyarakat (Anggota DPRD) </t>
  </si>
  <si>
    <t>Jumlah kegiatan peningkatan Kualitas Persidangan dan Kajian Peratuan Perundang-Undangan</t>
  </si>
  <si>
    <t>Terselenggaranya pelayanan administrasi kesekretariatan dan keuangan</t>
  </si>
  <si>
    <t>Jumlah kegiatan penyelenggaraan pelayanan administrasi kesekretariatan dan keuangan</t>
  </si>
  <si>
    <t>Jumlah Kegiatan Fasilitasi Pelaksanaan Fungsi DPRD</t>
  </si>
  <si>
    <t>Terselenggaranya Fasilitasi Pelaksanaan Fungsi DPRD</t>
  </si>
  <si>
    <t>Terselenggaranya Fasilitasi Pelaksanaan Tugas DPRD</t>
  </si>
  <si>
    <t>Terlaksananya Fasilitasi Terhadap Pelaksanaan Tugas DPRD</t>
  </si>
  <si>
    <t>Jumlah Kegiatan Fasilitasi Pelaksanaan Tugas DPRD</t>
  </si>
  <si>
    <t>Meningkatnya Kualitas Penganggaran</t>
  </si>
  <si>
    <t>Jumlah kegiatan peningkatan Kualitas Penganggaran</t>
  </si>
  <si>
    <t>Meningkatnya Kualitas Pengawasan</t>
  </si>
  <si>
    <t>Jumlah kegiatan peningkatan Kualitas Pengawasan</t>
  </si>
  <si>
    <t>Jumlah kegiatan Fasilitasi Pelaksanaan Tugas DPRD</t>
  </si>
  <si>
    <t xml:space="preserve"> Tujuan / Sasaran</t>
  </si>
  <si>
    <t>Terwujudnya Sinergitas Antara Pemerintah Daerah dan DPRD Dalam Penyelenggaraan Pemerintahan Daerah</t>
  </si>
  <si>
    <t>Perdin Bimtek PDI P 2026</t>
  </si>
  <si>
    <t>KEPUTUSAN PERUBAHAN PROPEMPERDA 2026 yang dipakai</t>
  </si>
  <si>
    <t>TW I</t>
  </si>
  <si>
    <t>TW II</t>
  </si>
  <si>
    <t>TW III</t>
  </si>
  <si>
    <t>TW IV</t>
  </si>
  <si>
    <t>Jumlah dokumen layanan keuangan dan kesejahteraan Anggota DPRD</t>
  </si>
  <si>
    <t>Jumlah administrasi umum Perangkat Daerah yang disediakan</t>
  </si>
  <si>
    <t>SK Tenaga Ahli Fraksi</t>
  </si>
  <si>
    <t>REALISASI KINERJA KEGIATAN PERANGKAT DAERAH</t>
  </si>
  <si>
    <t>SEKRETARIS DPRD</t>
  </si>
  <si>
    <t>KABUPATEN GRESIK</t>
  </si>
  <si>
    <t>Ir. MOKHAMMAD NAJIKH, M.M.</t>
  </si>
  <si>
    <t>Pembina Utama Muda</t>
  </si>
  <si>
    <t>NIP. 196804121992031011</t>
  </si>
  <si>
    <t>Bukti Dukung</t>
  </si>
  <si>
    <t>4</t>
  </si>
  <si>
    <t>Column1</t>
  </si>
  <si>
    <t>CASCADING SEKRETARIAT DPRD KABUPATEN GRESIK TAHUN 2025 - 2029</t>
  </si>
  <si>
    <t>Visi</t>
  </si>
  <si>
    <t>Pembangunan Gresik Maju yang berkelanjutan sebagai Pusat Pertumbuhan Ekonomi untuk Kesejahteraan Masyarakat</t>
  </si>
  <si>
    <t>Misi 4</t>
  </si>
  <si>
    <t>Meningkatkan Sistem Pemerintahan yang Transparan, Akuntabel, dan Berorientasi pada Pelayanan yang Terbaik bagi Masyarakat.</t>
  </si>
  <si>
    <t>Tujuan 1</t>
  </si>
  <si>
    <t>Terwujudnya tata kelola pemerintahan yang cerdas, inovatif, akuntable, dan melayani (smart governance)</t>
  </si>
  <si>
    <t>Indeks Reformasi Birokrasi</t>
  </si>
  <si>
    <t>Target 86,17 (Nilai)</t>
  </si>
  <si>
    <t>Sasaran 3</t>
  </si>
  <si>
    <t>Indikator</t>
  </si>
  <si>
    <t>Indeks Pelayanan Publik</t>
  </si>
  <si>
    <t>=</t>
  </si>
  <si>
    <t>dari</t>
  </si>
  <si>
    <t>(Nilai)</t>
  </si>
  <si>
    <t>Tujuan Renstra</t>
  </si>
  <si>
    <t>Sasaran Renstra</t>
  </si>
  <si>
    <t xml:space="preserve"> Program</t>
  </si>
  <si>
    <t>IKU</t>
  </si>
  <si>
    <t>Persentase Fasilitasi Pelaksanaan Tugas DPRD</t>
  </si>
  <si>
    <t>Capaian</t>
  </si>
  <si>
    <t>KEGIATAN</t>
  </si>
  <si>
    <t>Pembahasan Kerja Sama Daerah</t>
  </si>
  <si>
    <t>Pengadaan Barang Milik Daerah Penunjang Urusan Pemerintah Daerah</t>
  </si>
  <si>
    <t>Penyediaan Jasa Penunjang Urusan Pemerintahan Daerah</t>
  </si>
  <si>
    <t>Indikator Kegiatan (Hasil)</t>
  </si>
  <si>
    <t>Persentase Jumlah pelaksanaan kegiatan pembentukan Peraturan Daerah dan Peraturan DPRD</t>
  </si>
  <si>
    <t>Persentase Fasilitasi kegiatan Pembahasan Kebijakan Anggaran</t>
  </si>
  <si>
    <t>Persentase Fasilitasi Kegiatan Pengawasan Penyelenggaraan Pemerintahan</t>
  </si>
  <si>
    <t>Persentase Fasilitasi Kegiatan Pelaksanaan dan Pengawasan Kode Etik DPRD</t>
  </si>
  <si>
    <t>Persentase Fasilitasi Kegiatan Penyerapan dan Penghimpunan Aspirasi Masyarakat</t>
  </si>
  <si>
    <t>Persentase Fasilitasi Kegiatan Pembahasan Kerjasama Daerah</t>
  </si>
  <si>
    <t>Persentase Fasilitasi Pelaksanaan Kegiatan Peningkatan Kapasitas DPRD</t>
  </si>
  <si>
    <t>Terpenuhinya Data Dukung Evaluasi SAKIP Perangkat Daerah</t>
  </si>
  <si>
    <t>Terpenuhinya Data Dukung Pengawasan Internal Inspektorat atas Perangkat Daerah</t>
  </si>
  <si>
    <t>Persentase Layanan Administrasi Kepegawaian Perangkat Daerah</t>
  </si>
  <si>
    <t>Persentase Layanan Administrasi Umum Perangkat Daerah</t>
  </si>
  <si>
    <t>Persentase Pelaksanaan Pengadaan Barang Milik Daerah Penunjang Urusan Pemerintah Daerah</t>
  </si>
  <si>
    <t>Persentase Penyediaan Jasa Penunjang Urusan Pemerintahan Daerah</t>
  </si>
  <si>
    <t>Persentase Pemeliharaan Barang Milik Daerah Penunjang Urusan Pemerintahan Daerah</t>
  </si>
  <si>
    <t>Persentase Pemenuhan Layanan Keuangan dan Kesejahteraan DPRD</t>
  </si>
  <si>
    <t>Persentase Pemenuhan Layanan Administrasi DPRD</t>
  </si>
  <si>
    <t>Indikator  Kegiatan (Output/Keluaran)</t>
  </si>
  <si>
    <t>1. Jumlah pelaksanaan kegiatan pembentukan Peraturan Daerah dan Peraturan DPRD yang difasilitasi
2. Jumlah masyarakat yang memahami tentang Peraturan Daerah</t>
  </si>
  <si>
    <t>Jumlah pelaksanaan kegiatan pembahasan kebijakan anggaran yang difasilitasi</t>
  </si>
  <si>
    <t>Jumlah pelaksanaan kegiatan pengawasan penyelenggaraan pemerintahan yang difasilitasi</t>
  </si>
  <si>
    <t>Jumlah fasilitasi kegiatan pelaksanaan dan pengawasan kode etik DPRD</t>
  </si>
  <si>
    <t>Jumlah pelaksanaan kegiatan penyerapan dan penghimpunan aspirasi masyarakat yang difasilitasi</t>
  </si>
  <si>
    <t>Jumlah pelaksanaan kegiatan pembahasan kerjasama daerah yang difasilitasi</t>
  </si>
  <si>
    <t>Jumlah pelaksanaan kegiatan fasilitasi tugas DPRD</t>
  </si>
  <si>
    <t>Jumlah pelaksanaan kegiatan Peningkatan Kapasitas DPRD yang difasilitasi</t>
  </si>
  <si>
    <t>Jumlah dokumen administrasi keuangan Perangkat Daerah yang terpenuhi</t>
  </si>
  <si>
    <t>Jumlah Layanan Administrasi Kepegawaian Perangkat Daerah yang terpenuhi</t>
  </si>
  <si>
    <t>Jumlah Layanan Administrasi Umum Perangkat Daerah yang terpenuhi</t>
  </si>
  <si>
    <t>Jumlah Barang Milik Daerah Penunjang Urusan Pemerintah Daerah yang tersedia</t>
  </si>
  <si>
    <t>Jumlah dokumen laporan hasil penyediaan jasa penunjang urusan Pemerintah Daerah</t>
  </si>
  <si>
    <t>Jumlah layanan keuangan dan kesejahteraan DPRD yang terpenuhi</t>
  </si>
  <si>
    <t>Jumlah dokumen layanan administrasi DPRD yang terpenuhi</t>
  </si>
  <si>
    <t>1. Capaian</t>
  </si>
  <si>
    <t>2. Capaian</t>
  </si>
  <si>
    <t>SUB KEGIATAN</t>
  </si>
  <si>
    <t>Penyusunan Tata Tertib DPRD</t>
  </si>
  <si>
    <t>Pengawasan Urusan Pemerintah Bidang Pemerintahan dan Hukum</t>
  </si>
  <si>
    <t>Pengawasan Urusan Pemerintah Bidang Infrastruktur</t>
  </si>
  <si>
    <t>Pengawasan Urusan Pemerintah Bidang Kesejahteraan Rakyat</t>
  </si>
  <si>
    <t>Pengawasan Urusan Pemerintah Bidang Perekonomian</t>
  </si>
  <si>
    <t>Pengawasan Urusan Pemerintah Bidang Sumber Daya Alam</t>
  </si>
  <si>
    <t>Penyusunan Kode Etik DPRD</t>
  </si>
  <si>
    <t>Fasilitasi, Verifikasi, dan Koordinasi Persetujuan Kerjasama Daerah</t>
  </si>
  <si>
    <t>Publikasi dan Dokumentasi Dewan</t>
  </si>
  <si>
    <t>Pengadaan Pakaian Dinas beserta Atribut Kelengkapannya</t>
  </si>
  <si>
    <t>Pengadaan Mebel</t>
  </si>
  <si>
    <t>Pengadaan Peralatan dan Mesin Lainnya</t>
  </si>
  <si>
    <t>Indikator Sub Kegiatan (Output/Keluaran)</t>
  </si>
  <si>
    <t>Jumlah Dokumen Hasil Pembahasan Rancangan Peraturan Daerah</t>
  </si>
  <si>
    <t>Jumlah Dokumen Tata Tertib DPRD yang Disusun</t>
  </si>
  <si>
    <t>Jumlah Dokumen Hasil Pembahasan KUA dan PPAS</t>
  </si>
  <si>
    <t>Jumlah Dokumen Hasil Pembahasan APBD
Perubahan</t>
  </si>
  <si>
    <t>Jumlah Dokumen Hasil Pembahasan Laporan Realisasi Pelaksanaan APBD Per Semester</t>
  </si>
  <si>
    <t>Jumlah Laporan Hasil Pengawasan Urusan Pemerintahan Bidang Sumber Daya Alam</t>
  </si>
  <si>
    <t>Jumlah Laporan Hasil Penyusunan Kode Etik DPRD</t>
  </si>
  <si>
    <t>Jumlah Dokumen Rekomendasi Hasil Fasilitasi, Verifikasi, dan Koordinasi Persetujuan Kerjasama Daerah</t>
  </si>
  <si>
    <t>Jumlah Laporan Fraksi, Alat Kelengkapan dan Kinerja DPRD yang Disusun</t>
  </si>
  <si>
    <t>Jumlah Dokumen Penyebarluasan Produk Hukum Daerah, Publikasi dan Dokumentasi Dewan</t>
  </si>
  <si>
    <t>Jumlah Kelompok Pakar dan Tim Ahli yang tersedia</t>
  </si>
  <si>
    <t>Jumlah Dokumen Perencanaan Perangkat Daerah</t>
  </si>
  <si>
    <t>Jumlah Paket Pakaian Dinas beserta Atribut Kelengkapan</t>
  </si>
  <si>
    <t>Jumlah Paket Komponen Instalasi Listrik/Penerangan Bangunan Kantor yang Disediakan</t>
  </si>
  <si>
    <t>Jumlah Paket Peralatan dan Perlengkapan Kantor yang Disediakan</t>
  </si>
  <si>
    <t>Jumlah Paket Peralatan Rumah Tangga yang Disediakan</t>
  </si>
  <si>
    <t>Jumlah Paket Bahan Logistik Kantor yang Disediakan</t>
  </si>
  <si>
    <t>Jumlah Paket Barang Cetakan dan Penggandaan yang Disediakan</t>
  </si>
  <si>
    <t>Jumlah Paket Mebel yang Disediakan</t>
  </si>
  <si>
    <t>Jumlah Unit Peralatan dan Mesin Lainnya yang
Disediakan</t>
  </si>
  <si>
    <t>Jumlah Peralatan dan Mesin Lainnya yang Dipelihara</t>
  </si>
  <si>
    <t>Jumlah Gedung Kantor dan Bangunan Lainnya
yang Dipelihara/Direhabilitasi</t>
  </si>
  <si>
    <t>Target</t>
  </si>
  <si>
    <t>0 Dokumen</t>
  </si>
  <si>
    <t>0 Paket</t>
  </si>
  <si>
    <t>Data Dukung</t>
  </si>
  <si>
    <t>Laporan pelaksanaan kegiatan</t>
  </si>
  <si>
    <t>SK Propemperda</t>
  </si>
  <si>
    <t>Rankhir Ranperda</t>
  </si>
  <si>
    <t>Hasil Kajian</t>
  </si>
  <si>
    <t>Naskah Akademik</t>
  </si>
  <si>
    <t>Dokumen Tatib</t>
  </si>
  <si>
    <t>Daftar hadir peserta sosperda</t>
  </si>
  <si>
    <t>KUA, PPAS</t>
  </si>
  <si>
    <t>KUPA, PPAS Perubahan</t>
  </si>
  <si>
    <t>APBD</t>
  </si>
  <si>
    <t xml:space="preserve"> </t>
  </si>
  <si>
    <t>Capaian (%)</t>
  </si>
  <si>
    <t>0 Laporan</t>
  </si>
  <si>
    <t>0 Unit</t>
  </si>
  <si>
    <t xml:space="preserve"> Dokumen</t>
  </si>
  <si>
    <t>dari 0%</t>
  </si>
  <si>
    <t>JUMLAH KEGIATAN</t>
  </si>
  <si>
    <r>
      <rPr>
        <b/>
        <sz val="16"/>
        <color theme="0"/>
        <rFont val="Arial"/>
        <family val="2"/>
      </rPr>
      <t>Meningkatkan tata kelola pemerintahan yang adaptif dan transparan</t>
    </r>
    <r>
      <rPr>
        <b/>
        <sz val="16"/>
        <color rgb="FF00B050"/>
        <rFont val="Arial"/>
        <family val="2"/>
      </rPr>
      <t xml:space="preserve"> </t>
    </r>
    <r>
      <rPr>
        <b/>
        <sz val="16"/>
        <color rgb="FFFFFFFF"/>
        <rFont val="Arial"/>
        <family val="2"/>
      </rPr>
      <t>melalui transformasi digital, penguatan kolaborasi  lintas sektor, serta pengelolaan SDM aparatur berbasis sistem merit</t>
    </r>
  </si>
  <si>
    <t>Laporan capaian kinerja</t>
  </si>
  <si>
    <t>Laporan evaluasi kinerja</t>
  </si>
  <si>
    <t>Gaji ASN</t>
  </si>
  <si>
    <t>Dokumen penatausahaan</t>
  </si>
  <si>
    <t>LK akhir tahun</t>
  </si>
  <si>
    <t>Penyusunan LK bulanan</t>
  </si>
  <si>
    <t>Dokumen laporan prognosis</t>
  </si>
  <si>
    <t>Dokumen adm kepegawaian</t>
  </si>
  <si>
    <t>Pegawai mengikuti bimtek</t>
  </si>
  <si>
    <t>Pegawai mengikuti diklat</t>
  </si>
  <si>
    <t xml:space="preserve">Paket peralatan kantor </t>
  </si>
  <si>
    <t>Paket peralatam RT</t>
  </si>
  <si>
    <t>Paket bahan logistik</t>
  </si>
  <si>
    <t>Paket barang cetakan</t>
  </si>
  <si>
    <t>Laporan kunjungan tamu</t>
  </si>
  <si>
    <t>Laporan rapat rakor SKPD</t>
  </si>
  <si>
    <t>Dokumen SPBE</t>
  </si>
  <si>
    <t>Laporan jasa surat menyurat</t>
  </si>
  <si>
    <t>Laporan jasa komunikasi, SDA</t>
  </si>
  <si>
    <t>Laporan jasa pelayanan umum</t>
  </si>
  <si>
    <t>Servis kendaraan jabatan</t>
  </si>
  <si>
    <t>Servis kendaraan operasional</t>
  </si>
  <si>
    <t>Pemeliharaan mebel</t>
  </si>
  <si>
    <t>Pemeliharaan mesin lainnya</t>
  </si>
  <si>
    <t>Rehab gedung</t>
  </si>
  <si>
    <t>Rehab sarpras</t>
  </si>
  <si>
    <t>Daftar gaji DPRD</t>
  </si>
  <si>
    <t>Paket pakaian dinas DPRD</t>
  </si>
  <si>
    <t>Medical checkup DPRD</t>
  </si>
  <si>
    <t>Dokumen perencanaan</t>
  </si>
  <si>
    <t>Paket komponen instalasi listrik</t>
  </si>
  <si>
    <t>Dolumen adm keanggotaan DPRD</t>
  </si>
  <si>
    <t>Laporan rapat konsultasi DPRD</t>
  </si>
  <si>
    <t>Gresik,  5 Juni 2026</t>
  </si>
  <si>
    <t>Nilai indeks pelayanan publik Sekretariat DPRD</t>
  </si>
  <si>
    <t>Berdasarkan nilai PEKPPP Setwan</t>
  </si>
  <si>
    <t>Berdasarkan nilai Survey Kepuasan DPRD</t>
  </si>
  <si>
    <t>Indeks Pelayanan Publik Sekretariat DPRD</t>
  </si>
  <si>
    <t>MONITORING DAN EVALUASI TERHADAP CAPAIAN KINERJA SASARAN PERANGKAT DAERAH</t>
  </si>
  <si>
    <t>MONITORING DAN EVALUASI TERHADAP CAPAIAN KINERJA PROGRAM 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</si>
</sst>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(&quot;Rp&quot;* #,##0_);_(&quot;Rp&quot;* \(#,##0\);_(&quot;Rp&quot;* &quot;-&quot;_);_(@_)"/>
    <numFmt numFmtId="168" formatCode="_([$Rp.-421]* #,##0_);_([$Rp-421]* \(#,##0\);_([$Rp-421]* &quot;-&quot;_);_(@_)"/>
    <numFmt numFmtId="169" formatCode="_(&quot;Rp&quot;* #,##0.00_);_(&quot;Rp&quot;* \(#,##0.00\);_(&quot;Rp&quot;* &quot;-&quot;??_);_(@_)"/>
    <numFmt numFmtId="170" formatCode="0.0%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indexed="8"/>
      <name val="Times New Roman"/>
      <family val="2"/>
      <charset val="1"/>
    </font>
    <font>
      <sz val="11"/>
      <color indexed="8"/>
      <name val="Arial"/>
      <family val="2"/>
      <charset val="1"/>
    </font>
    <font>
      <sz val="11"/>
      <color indexed="8"/>
      <name val="Calibri"/>
      <family val="2"/>
      <charset val="1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Times New Roman"/>
      <family val="2"/>
      <charset val="1"/>
    </font>
    <font>
      <sz val="11"/>
      <color theme="1"/>
      <name val="Arial"/>
      <family val="2"/>
      <charset val="1"/>
    </font>
    <font>
      <sz val="11"/>
      <color theme="1"/>
      <name val="Cambria"/>
      <family val="2"/>
      <charset val="1"/>
    </font>
    <font>
      <sz val="11"/>
      <color rgb="FF000000"/>
      <name val="Calibri"/>
      <family val="2"/>
    </font>
    <font>
      <sz val="10"/>
      <color indexed="8"/>
      <name val="Times New Roman"/>
      <family val="1"/>
    </font>
    <font>
      <sz val="12"/>
      <color theme="1"/>
      <name val="Times New Roman"/>
      <family val="2"/>
    </font>
    <font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Bookman Old Style"/>
      <family val="1"/>
    </font>
    <font>
      <b/>
      <u/>
      <sz val="12"/>
      <color theme="1"/>
      <name val="Arial"/>
      <family val="2"/>
    </font>
    <font>
      <sz val="12"/>
      <color theme="1"/>
      <name val="Bookman Old Style"/>
      <family val="1"/>
    </font>
    <font>
      <b/>
      <u/>
      <sz val="10"/>
      <color theme="1"/>
      <name val="Calibri"/>
      <family val="2"/>
      <scheme val="minor"/>
    </font>
    <font>
      <b/>
      <u/>
      <sz val="12"/>
      <color indexed="8"/>
      <name val="Bookman Old Style"/>
      <family val="1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sz val="72"/>
      <color theme="1"/>
      <name val="Arial"/>
      <family val="2"/>
    </font>
    <font>
      <sz val="8"/>
      <color theme="1"/>
      <name val="Arial"/>
      <family val="2"/>
    </font>
    <font>
      <b/>
      <sz val="12"/>
      <color rgb="FFFFFFFF"/>
      <name val="Arial"/>
      <family val="2"/>
    </font>
    <font>
      <sz val="12"/>
      <color theme="1"/>
      <name val="Arial"/>
      <family val="2"/>
    </font>
    <font>
      <sz val="24"/>
      <color theme="0"/>
      <name val="Arial"/>
      <family val="2"/>
    </font>
    <font>
      <b/>
      <sz val="16"/>
      <color rgb="FFFFFFFF"/>
      <name val="Arial"/>
      <family val="2"/>
    </font>
    <font>
      <sz val="16"/>
      <color theme="1"/>
      <name val="Arial"/>
      <family val="2"/>
    </font>
    <font>
      <b/>
      <sz val="16"/>
      <name val="Arial"/>
      <family val="2"/>
    </font>
    <font>
      <b/>
      <sz val="16"/>
      <color rgb="FF00B05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indexed="81"/>
      <name val="Tahoma"/>
      <family val="2"/>
    </font>
    <font>
      <b/>
      <sz val="12"/>
      <color indexed="81"/>
      <name val="Tahoma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sz val="12"/>
      <color rgb="FFFF0000"/>
      <name val="Bookman Old Style"/>
      <family val="1"/>
    </font>
    <font>
      <b/>
      <sz val="12"/>
      <color theme="8" tint="0.3999755851924192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sz val="16"/>
      <color theme="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5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10" fillId="0" borderId="0"/>
    <xf numFmtId="165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>
      <alignment vertical="top"/>
    </xf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5" fillId="0" borderId="0" applyFont="0" applyFill="0" applyBorder="0" applyAlignment="0" applyProtection="0">
      <alignment vertical="top"/>
    </xf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41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0" fontId="16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5" fillId="0" borderId="0"/>
    <xf numFmtId="0" fontId="11" fillId="0" borderId="0"/>
    <xf numFmtId="0" fontId="21" fillId="0" borderId="0"/>
    <xf numFmtId="0" fontId="22" fillId="0" borderId="0"/>
    <xf numFmtId="0" fontId="11" fillId="0" borderId="0"/>
    <xf numFmtId="0" fontId="5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5" fillId="0" borderId="0">
      <alignment vertical="top"/>
    </xf>
    <xf numFmtId="0" fontId="5" fillId="0" borderId="0">
      <alignment vertical="top"/>
    </xf>
    <xf numFmtId="0" fontId="10" fillId="0" borderId="0"/>
    <xf numFmtId="0" fontId="5" fillId="0" borderId="0">
      <alignment vertical="top"/>
    </xf>
    <xf numFmtId="0" fontId="10" fillId="0" borderId="0"/>
    <xf numFmtId="0" fontId="5" fillId="0" borderId="0">
      <alignment vertical="top"/>
    </xf>
    <xf numFmtId="0" fontId="10" fillId="0" borderId="0"/>
    <xf numFmtId="0" fontId="5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11" fillId="0" borderId="0">
      <alignment readingOrder="1"/>
    </xf>
    <xf numFmtId="0" fontId="11" fillId="0" borderId="0">
      <alignment readingOrder="1"/>
    </xf>
    <xf numFmtId="0" fontId="11" fillId="0" borderId="0"/>
    <xf numFmtId="0" fontId="11" fillId="0" borderId="0">
      <alignment readingOrder="1"/>
    </xf>
    <xf numFmtId="0" fontId="11" fillId="0" borderId="0"/>
    <xf numFmtId="0" fontId="11" fillId="0" borderId="0">
      <alignment readingOrder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1" fillId="0" borderId="0"/>
    <xf numFmtId="0" fontId="23" fillId="0" borderId="0" applyNumberFormat="0" applyFill="0" applyBorder="0" applyProtection="0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/>
    <xf numFmtId="9" fontId="2" fillId="2" borderId="1" xfId="3" applyFont="1" applyFill="1" applyBorder="1" applyAlignment="1">
      <alignment horizontal="center" vertical="center"/>
    </xf>
    <xf numFmtId="37" fontId="4" fillId="2" borderId="1" xfId="4" applyNumberFormat="1" applyFont="1" applyFill="1" applyBorder="1" applyAlignment="1">
      <alignment horizontal="center" vertical="center"/>
    </xf>
    <xf numFmtId="9" fontId="4" fillId="2" borderId="1" xfId="3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 vertical="center"/>
    </xf>
    <xf numFmtId="39" fontId="4" fillId="2" borderId="1" xfId="4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4" fillId="0" borderId="1" xfId="5" quotePrefix="1" applyNumberFormat="1" applyFont="1" applyBorder="1" applyAlignment="1">
      <alignment horizontal="center" vertical="center" wrapText="1"/>
    </xf>
    <xf numFmtId="49" fontId="6" fillId="0" borderId="1" xfId="6" quotePrefix="1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9" fontId="2" fillId="3" borderId="2" xfId="0" applyNumberFormat="1" applyFont="1" applyFill="1" applyBorder="1" applyAlignment="1">
      <alignment horizontal="center" vertical="center"/>
    </xf>
    <xf numFmtId="166" fontId="7" fillId="3" borderId="1" xfId="1" applyNumberFormat="1" applyFont="1" applyFill="1" applyBorder="1" applyAlignment="1">
      <alignment horizontal="center" vertical="center"/>
    </xf>
    <xf numFmtId="9" fontId="8" fillId="3" borderId="1" xfId="3" applyFont="1" applyFill="1" applyBorder="1" applyAlignment="1">
      <alignment horizontal="center" vertical="center"/>
    </xf>
    <xf numFmtId="0" fontId="7" fillId="3" borderId="1" xfId="6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3" borderId="1" xfId="5" applyFont="1" applyFill="1" applyBorder="1" applyAlignment="1">
      <alignment horizontal="left" vertical="center" wrapText="1"/>
    </xf>
    <xf numFmtId="49" fontId="7" fillId="3" borderId="1" xfId="5" quotePrefix="1" applyNumberFormat="1" applyFont="1" applyFill="1" applyBorder="1" applyAlignment="1">
      <alignment horizontal="center" vertical="center" wrapText="1"/>
    </xf>
    <xf numFmtId="49" fontId="9" fillId="3" borderId="1" xfId="6" quotePrefix="1" applyNumberFormat="1" applyFont="1" applyFill="1" applyBorder="1" applyAlignment="1">
      <alignment horizontal="center" vertical="center" wrapText="1"/>
    </xf>
    <xf numFmtId="49" fontId="9" fillId="3" borderId="1" xfId="6" applyNumberFormat="1" applyFont="1" applyFill="1" applyBorder="1" applyAlignment="1">
      <alignment horizontal="center" vertical="center" wrapText="1"/>
    </xf>
    <xf numFmtId="0" fontId="4" fillId="0" borderId="2" xfId="5" applyFont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9" fontId="2" fillId="4" borderId="1" xfId="3" applyFont="1" applyFill="1" applyBorder="1" applyAlignment="1">
      <alignment horizontal="center" vertical="center"/>
    </xf>
    <xf numFmtId="9" fontId="8" fillId="4" borderId="1" xfId="3" applyFont="1" applyFill="1" applyBorder="1" applyAlignment="1">
      <alignment horizontal="center" vertical="center"/>
    </xf>
    <xf numFmtId="0" fontId="7" fillId="4" borderId="1" xfId="6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7" fillId="4" borderId="1" xfId="6" applyFont="1" applyFill="1" applyBorder="1" applyAlignment="1">
      <alignment vertical="center" wrapText="1"/>
    </xf>
    <xf numFmtId="0" fontId="4" fillId="0" borderId="6" xfId="5" applyFont="1" applyBorder="1" applyAlignment="1">
      <alignment horizontal="left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0" borderId="1" xfId="7" applyFont="1" applyBorder="1" applyAlignment="1">
      <alignment horizontal="left" vertical="center" wrapText="1"/>
    </xf>
    <xf numFmtId="49" fontId="4" fillId="0" borderId="1" xfId="6" quotePrefix="1" applyNumberFormat="1" applyFont="1" applyBorder="1" applyAlignment="1">
      <alignment horizontal="center" vertical="center"/>
    </xf>
    <xf numFmtId="37" fontId="8" fillId="3" borderId="1" xfId="0" applyNumberFormat="1" applyFont="1" applyFill="1" applyBorder="1" applyAlignment="1">
      <alignment horizontal="center" vertical="center"/>
    </xf>
    <xf numFmtId="0" fontId="7" fillId="3" borderId="1" xfId="7" applyFont="1" applyFill="1" applyBorder="1" applyAlignment="1">
      <alignment horizontal="left" vertical="center" wrapText="1"/>
    </xf>
    <xf numFmtId="49" fontId="7" fillId="3" borderId="1" xfId="6" applyNumberFormat="1" applyFont="1" applyFill="1" applyBorder="1" applyAlignment="1">
      <alignment horizontal="center" vertical="center"/>
    </xf>
    <xf numFmtId="9" fontId="8" fillId="5" borderId="1" xfId="3" applyFont="1" applyFill="1" applyBorder="1" applyAlignment="1">
      <alignment horizontal="center" vertical="center"/>
    </xf>
    <xf numFmtId="166" fontId="8" fillId="6" borderId="1" xfId="1" applyNumberFormat="1" applyFont="1" applyFill="1" applyBorder="1" applyAlignment="1">
      <alignment horizontal="center" vertical="center"/>
    </xf>
    <xf numFmtId="0" fontId="7" fillId="5" borderId="1" xfId="5" applyFont="1" applyFill="1" applyBorder="1" applyAlignment="1">
      <alignment horizontal="center" vertical="center" wrapText="1"/>
    </xf>
    <xf numFmtId="0" fontId="7" fillId="5" borderId="1" xfId="6" applyFont="1" applyFill="1" applyBorder="1" applyAlignment="1">
      <alignment horizontal="center" vertical="center" wrapText="1"/>
    </xf>
    <xf numFmtId="0" fontId="7" fillId="5" borderId="1" xfId="5" applyFont="1" applyFill="1" applyBorder="1" applyAlignment="1">
      <alignment horizontal="left" vertical="center" wrapText="1"/>
    </xf>
    <xf numFmtId="0" fontId="7" fillId="5" borderId="1" xfId="6" applyFont="1" applyFill="1" applyBorder="1" applyAlignment="1">
      <alignment vertical="center" wrapText="1"/>
    </xf>
    <xf numFmtId="49" fontId="7" fillId="6" borderId="1" xfId="6" applyNumberFormat="1" applyFont="1" applyFill="1" applyBorder="1" applyAlignment="1">
      <alignment horizontal="center" vertical="center"/>
    </xf>
    <xf numFmtId="49" fontId="9" fillId="6" borderId="1" xfId="6" quotePrefix="1" applyNumberFormat="1" applyFont="1" applyFill="1" applyBorder="1" applyAlignment="1">
      <alignment horizontal="center" vertical="center" wrapText="1"/>
    </xf>
    <xf numFmtId="49" fontId="9" fillId="6" borderId="1" xfId="6" applyNumberFormat="1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left" vertical="center" wrapText="1"/>
    </xf>
    <xf numFmtId="49" fontId="4" fillId="0" borderId="2" xfId="5" quotePrefix="1" applyNumberFormat="1" applyFont="1" applyBorder="1" applyAlignment="1">
      <alignment horizontal="center" vertical="center" wrapText="1"/>
    </xf>
    <xf numFmtId="49" fontId="6" fillId="0" borderId="2" xfId="6" quotePrefix="1" applyNumberFormat="1" applyFont="1" applyBorder="1" applyAlignment="1">
      <alignment horizontal="center" vertical="center" wrapText="1"/>
    </xf>
    <xf numFmtId="49" fontId="6" fillId="0" borderId="2" xfId="6" applyNumberFormat="1" applyFont="1" applyBorder="1" applyAlignment="1">
      <alignment horizontal="center" vertical="center" wrapText="1"/>
    </xf>
    <xf numFmtId="37" fontId="7" fillId="3" borderId="1" xfId="4" applyNumberFormat="1" applyFont="1" applyFill="1" applyBorder="1" applyAlignment="1">
      <alignment horizontal="center" vertical="center"/>
    </xf>
    <xf numFmtId="0" fontId="7" fillId="3" borderId="2" xfId="5" applyFont="1" applyFill="1" applyBorder="1" applyAlignment="1">
      <alignment horizontal="left" vertical="center" wrapText="1"/>
    </xf>
    <xf numFmtId="49" fontId="7" fillId="3" borderId="2" xfId="5" quotePrefix="1" applyNumberFormat="1" applyFont="1" applyFill="1" applyBorder="1" applyAlignment="1">
      <alignment horizontal="center" vertical="center" wrapText="1"/>
    </xf>
    <xf numFmtId="49" fontId="9" fillId="3" borderId="2" xfId="6" quotePrefix="1" applyNumberFormat="1" applyFont="1" applyFill="1" applyBorder="1" applyAlignment="1">
      <alignment horizontal="center" vertical="center" wrapText="1"/>
    </xf>
    <xf numFmtId="49" fontId="9" fillId="3" borderId="2" xfId="6" applyNumberFormat="1" applyFont="1" applyFill="1" applyBorder="1" applyAlignment="1">
      <alignment horizontal="center" vertical="center" wrapText="1"/>
    </xf>
    <xf numFmtId="166" fontId="8" fillId="3" borderId="1" xfId="8" applyNumberFormat="1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center" vertical="center"/>
    </xf>
    <xf numFmtId="39" fontId="4" fillId="2" borderId="1" xfId="4" applyNumberFormat="1" applyFont="1" applyFill="1" applyBorder="1" applyAlignment="1">
      <alignment horizontal="center" vertical="center"/>
    </xf>
    <xf numFmtId="0" fontId="4" fillId="0" borderId="2" xfId="5" quotePrefix="1" applyFont="1" applyBorder="1" applyAlignment="1">
      <alignment horizontal="left" vertical="center" wrapText="1"/>
    </xf>
    <xf numFmtId="49" fontId="9" fillId="2" borderId="2" xfId="6" quotePrefix="1" applyNumberFormat="1" applyFont="1" applyFill="1" applyBorder="1" applyAlignment="1">
      <alignment horizontal="center" vertical="center" wrapText="1"/>
    </xf>
    <xf numFmtId="49" fontId="9" fillId="2" borderId="2" xfId="6" applyNumberFormat="1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left" vertical="center" wrapText="1"/>
    </xf>
    <xf numFmtId="0" fontId="2" fillId="6" borderId="0" xfId="0" applyFont="1" applyFill="1"/>
    <xf numFmtId="9" fontId="2" fillId="6" borderId="0" xfId="3" applyFont="1" applyFill="1"/>
    <xf numFmtId="9" fontId="2" fillId="6" borderId="0" xfId="0" applyNumberFormat="1" applyFont="1" applyFill="1"/>
    <xf numFmtId="9" fontId="2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7" fillId="6" borderId="1" xfId="6" applyFont="1" applyFill="1" applyBorder="1" applyAlignment="1">
      <alignment vertical="center" wrapText="1"/>
    </xf>
    <xf numFmtId="0" fontId="2" fillId="2" borderId="0" xfId="0" applyFont="1" applyFill="1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66" fontId="8" fillId="3" borderId="1" xfId="0" applyNumberFormat="1" applyFont="1" applyFill="1" applyBorder="1" applyAlignment="1">
      <alignment horizontal="center" vertical="center"/>
    </xf>
    <xf numFmtId="37" fontId="8" fillId="4" borderId="1" xfId="0" applyNumberFormat="1" applyFont="1" applyFill="1" applyBorder="1" applyAlignment="1">
      <alignment horizontal="center" vertical="center"/>
    </xf>
    <xf numFmtId="165" fontId="8" fillId="4" borderId="1" xfId="1" applyFont="1" applyFill="1" applyBorder="1" applyAlignment="1">
      <alignment horizontal="center" vertical="center"/>
    </xf>
    <xf numFmtId="37" fontId="8" fillId="6" borderId="1" xfId="0" applyNumberFormat="1" applyFont="1" applyFill="1" applyBorder="1" applyAlignment="1">
      <alignment horizontal="center" vertical="center"/>
    </xf>
    <xf numFmtId="0" fontId="7" fillId="2" borderId="1" xfId="6" applyFont="1" applyFill="1" applyBorder="1" applyAlignment="1">
      <alignment horizontal="center" vertical="center" wrapText="1"/>
    </xf>
    <xf numFmtId="9" fontId="8" fillId="2" borderId="1" xfId="3" applyFont="1" applyFill="1" applyBorder="1" applyAlignment="1">
      <alignment horizontal="center" vertical="center"/>
    </xf>
    <xf numFmtId="0" fontId="7" fillId="2" borderId="1" xfId="6" applyFont="1" applyFill="1" applyBorder="1" applyAlignment="1">
      <alignment vertical="center" wrapText="1"/>
    </xf>
    <xf numFmtId="165" fontId="8" fillId="2" borderId="1" xfId="1" applyFont="1" applyFill="1" applyBorder="1" applyAlignment="1">
      <alignment horizontal="center" vertical="center"/>
    </xf>
    <xf numFmtId="9" fontId="2" fillId="2" borderId="0" xfId="0" applyNumberFormat="1" applyFont="1" applyFill="1"/>
    <xf numFmtId="166" fontId="8" fillId="2" borderId="1" xfId="1" applyNumberFormat="1" applyFont="1" applyFill="1" applyBorder="1" applyAlignment="1">
      <alignment horizontal="center" vertical="center"/>
    </xf>
    <xf numFmtId="9" fontId="2" fillId="7" borderId="1" xfId="3" applyFont="1" applyFill="1" applyBorder="1" applyAlignment="1">
      <alignment horizontal="center" vertical="center"/>
    </xf>
    <xf numFmtId="0" fontId="7" fillId="2" borderId="6" xfId="6" applyFont="1" applyFill="1" applyBorder="1" applyAlignment="1">
      <alignment vertical="center" wrapText="1"/>
    </xf>
    <xf numFmtId="0" fontId="2" fillId="8" borderId="0" xfId="0" applyFont="1" applyFill="1"/>
    <xf numFmtId="49" fontId="6" fillId="2" borderId="1" xfId="6" applyNumberFormat="1" applyFont="1" applyFill="1" applyBorder="1" applyAlignment="1">
      <alignment horizontal="center" vertical="center" wrapText="1"/>
    </xf>
    <xf numFmtId="49" fontId="6" fillId="2" borderId="1" xfId="6" quotePrefix="1" applyNumberFormat="1" applyFont="1" applyFill="1" applyBorder="1" applyAlignment="1">
      <alignment horizontal="center" vertical="center" wrapText="1"/>
    </xf>
    <xf numFmtId="49" fontId="4" fillId="2" borderId="1" xfId="5" quotePrefix="1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39" fontId="4" fillId="9" borderId="1" xfId="4" applyNumberFormat="1" applyFont="1" applyFill="1" applyBorder="1" applyAlignment="1">
      <alignment horizontal="center" vertical="center" wrapText="1"/>
    </xf>
    <xf numFmtId="49" fontId="6" fillId="2" borderId="2" xfId="6" applyNumberFormat="1" applyFont="1" applyFill="1" applyBorder="1" applyAlignment="1">
      <alignment horizontal="center" vertical="center" wrapText="1"/>
    </xf>
    <xf numFmtId="49" fontId="6" fillId="2" borderId="2" xfId="6" quotePrefix="1" applyNumberFormat="1" applyFont="1" applyFill="1" applyBorder="1" applyAlignment="1">
      <alignment horizontal="center" vertical="center" wrapText="1"/>
    </xf>
    <xf numFmtId="49" fontId="4" fillId="2" borderId="2" xfId="5" quotePrefix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7" fillId="3" borderId="2" xfId="5" quotePrefix="1" applyFont="1" applyFill="1" applyBorder="1" applyAlignment="1">
      <alignment horizontal="left" vertical="center" wrapText="1"/>
    </xf>
    <xf numFmtId="37" fontId="8" fillId="4" borderId="1" xfId="1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170" fontId="8" fillId="2" borderId="1" xfId="3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9" fontId="2" fillId="2" borderId="0" xfId="3" applyFont="1" applyFill="1"/>
    <xf numFmtId="1" fontId="7" fillId="2" borderId="1" xfId="6" applyNumberFormat="1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vertical="center" wrapText="1"/>
    </xf>
    <xf numFmtId="9" fontId="4" fillId="3" borderId="2" xfId="0" applyNumberFormat="1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7" fillId="2" borderId="2" xfId="6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7" fillId="2" borderId="2" xfId="6" applyNumberFormat="1" applyFont="1" applyFill="1" applyBorder="1" applyAlignment="1">
      <alignment horizontal="center" vertical="center"/>
    </xf>
    <xf numFmtId="49" fontId="9" fillId="2" borderId="15" xfId="6" applyNumberFormat="1" applyFont="1" applyFill="1" applyBorder="1" applyAlignment="1">
      <alignment horizontal="center" vertical="center" wrapText="1"/>
    </xf>
    <xf numFmtId="49" fontId="9" fillId="2" borderId="15" xfId="6" quotePrefix="1" applyNumberFormat="1" applyFont="1" applyFill="1" applyBorder="1" applyAlignment="1">
      <alignment horizontal="center" vertical="center" wrapText="1"/>
    </xf>
    <xf numFmtId="49" fontId="7" fillId="2" borderId="15" xfId="6" applyNumberFormat="1" applyFont="1" applyFill="1" applyBorder="1" applyAlignment="1">
      <alignment horizontal="center" vertical="center"/>
    </xf>
    <xf numFmtId="0" fontId="7" fillId="2" borderId="15" xfId="6" applyFont="1" applyFill="1" applyBorder="1" applyAlignment="1">
      <alignment vertical="center" wrapText="1"/>
    </xf>
    <xf numFmtId="49" fontId="9" fillId="2" borderId="6" xfId="6" applyNumberFormat="1" applyFont="1" applyFill="1" applyBorder="1" applyAlignment="1">
      <alignment horizontal="center" vertical="center" wrapText="1"/>
    </xf>
    <xf numFmtId="49" fontId="9" fillId="2" borderId="6" xfId="6" quotePrefix="1" applyNumberFormat="1" applyFont="1" applyFill="1" applyBorder="1" applyAlignment="1">
      <alignment horizontal="center" vertical="center" wrapText="1"/>
    </xf>
    <xf numFmtId="49" fontId="7" fillId="2" borderId="6" xfId="6" applyNumberFormat="1" applyFont="1" applyFill="1" applyBorder="1" applyAlignment="1">
      <alignment horizontal="center" vertical="center"/>
    </xf>
    <xf numFmtId="165" fontId="2" fillId="2" borderId="1" xfId="1" applyFont="1" applyFill="1" applyBorder="1" applyAlignment="1">
      <alignment horizontal="center" vertical="center"/>
    </xf>
    <xf numFmtId="9" fontId="4" fillId="2" borderId="1" xfId="3" applyFont="1" applyFill="1" applyBorder="1" applyAlignment="1">
      <alignment horizontal="center" vertical="center" wrapText="1"/>
    </xf>
    <xf numFmtId="9" fontId="7" fillId="2" borderId="1" xfId="3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37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6" fontId="8" fillId="5" borderId="1" xfId="1" applyNumberFormat="1" applyFont="1" applyFill="1" applyBorder="1" applyAlignment="1">
      <alignment horizontal="center" vertical="center"/>
    </xf>
    <xf numFmtId="9" fontId="2" fillId="5" borderId="1" xfId="0" applyNumberFormat="1" applyFont="1" applyFill="1" applyBorder="1" applyAlignment="1">
      <alignment horizontal="center" vertical="center"/>
    </xf>
    <xf numFmtId="0" fontId="2" fillId="5" borderId="0" xfId="0" applyFont="1" applyFill="1"/>
    <xf numFmtId="0" fontId="8" fillId="2" borderId="0" xfId="0" applyFont="1" applyFill="1"/>
    <xf numFmtId="49" fontId="6" fillId="0" borderId="5" xfId="6" applyNumberFormat="1" applyFont="1" applyBorder="1" applyAlignment="1">
      <alignment horizontal="center" vertical="center" wrapText="1"/>
    </xf>
    <xf numFmtId="49" fontId="6" fillId="0" borderId="4" xfId="6" quotePrefix="1" applyNumberFormat="1" applyFont="1" applyBorder="1" applyAlignment="1">
      <alignment horizontal="center" vertical="center" wrapText="1"/>
    </xf>
    <xf numFmtId="49" fontId="6" fillId="0" borderId="4" xfId="6" applyNumberFormat="1" applyFont="1" applyBorder="1" applyAlignment="1">
      <alignment horizontal="center" vertical="center" wrapText="1"/>
    </xf>
    <xf numFmtId="49" fontId="4" fillId="0" borderId="4" xfId="5" quotePrefix="1" applyNumberFormat="1" applyFont="1" applyBorder="1" applyAlignment="1">
      <alignment horizontal="center" vertical="center" wrapText="1"/>
    </xf>
    <xf numFmtId="0" fontId="4" fillId="0" borderId="3" xfId="5" applyFont="1" applyBorder="1" applyAlignment="1">
      <alignment horizontal="left" vertical="center" wrapText="1"/>
    </xf>
    <xf numFmtId="9" fontId="4" fillId="2" borderId="1" xfId="6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left" vertical="center" wrapText="1"/>
    </xf>
    <xf numFmtId="0" fontId="8" fillId="11" borderId="6" xfId="0" applyFont="1" applyFill="1" applyBorder="1" applyAlignment="1">
      <alignment horizontal="left" vertical="center" wrapText="1"/>
    </xf>
    <xf numFmtId="9" fontId="8" fillId="11" borderId="1" xfId="3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166" fontId="2" fillId="0" borderId="0" xfId="1" applyNumberFormat="1" applyFont="1"/>
    <xf numFmtId="166" fontId="2" fillId="0" borderId="0" xfId="1" applyNumberFormat="1" applyFont="1" applyAlignment="1">
      <alignment horizontal="center"/>
    </xf>
    <xf numFmtId="166" fontId="2" fillId="2" borderId="0" xfId="1" applyNumberFormat="1" applyFont="1" applyFill="1"/>
    <xf numFmtId="37" fontId="2" fillId="2" borderId="0" xfId="0" applyNumberFormat="1" applyFont="1" applyFill="1"/>
    <xf numFmtId="0" fontId="4" fillId="2" borderId="0" xfId="0" applyFont="1" applyFill="1"/>
    <xf numFmtId="166" fontId="4" fillId="2" borderId="0" xfId="1" applyNumberFormat="1" applyFont="1" applyFill="1"/>
    <xf numFmtId="37" fontId="4" fillId="2" borderId="0" xfId="0" applyNumberFormat="1" applyFont="1" applyFill="1"/>
    <xf numFmtId="0" fontId="26" fillId="0" borderId="0" xfId="54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540" applyFont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31" fillId="15" borderId="1" xfId="0" applyFont="1" applyFill="1" applyBorder="1" applyAlignment="1">
      <alignment horizontal="center"/>
    </xf>
    <xf numFmtId="49" fontId="32" fillId="15" borderId="1" xfId="6" quotePrefix="1" applyNumberFormat="1" applyFont="1" applyFill="1" applyBorder="1" applyAlignment="1">
      <alignment horizontal="center" vertical="center" wrapText="1"/>
    </xf>
    <xf numFmtId="49" fontId="33" fillId="15" borderId="1" xfId="6" applyNumberFormat="1" applyFont="1" applyFill="1" applyBorder="1" applyAlignment="1">
      <alignment horizontal="center" vertical="center"/>
    </xf>
    <xf numFmtId="0" fontId="33" fillId="15" borderId="1" xfId="6" applyFont="1" applyFill="1" applyBorder="1" applyAlignment="1">
      <alignment vertical="center" wrapText="1"/>
    </xf>
    <xf numFmtId="0" fontId="33" fillId="15" borderId="1" xfId="0" applyFont="1" applyFill="1" applyBorder="1" applyAlignment="1">
      <alignment horizontal="center" vertical="center"/>
    </xf>
    <xf numFmtId="37" fontId="33" fillId="15" borderId="1" xfId="0" applyNumberFormat="1" applyFont="1" applyFill="1" applyBorder="1" applyAlignment="1">
      <alignment horizontal="center" vertical="center"/>
    </xf>
    <xf numFmtId="9" fontId="33" fillId="15" borderId="1" xfId="3" applyFont="1" applyFill="1" applyBorder="1" applyAlignment="1">
      <alignment horizontal="center" vertical="center"/>
    </xf>
    <xf numFmtId="166" fontId="33" fillId="15" borderId="1" xfId="1" applyNumberFormat="1" applyFont="1" applyFill="1" applyBorder="1" applyAlignment="1">
      <alignment horizontal="center" vertical="center"/>
    </xf>
    <xf numFmtId="9" fontId="31" fillId="15" borderId="1" xfId="0" applyNumberFormat="1" applyFont="1" applyFill="1" applyBorder="1" applyAlignment="1">
      <alignment horizontal="center" vertical="center"/>
    </xf>
    <xf numFmtId="49" fontId="9" fillId="17" borderId="1" xfId="6" applyNumberFormat="1" applyFont="1" applyFill="1" applyBorder="1" applyAlignment="1">
      <alignment horizontal="center" vertical="center" wrapText="1"/>
    </xf>
    <xf numFmtId="49" fontId="9" fillId="17" borderId="1" xfId="6" quotePrefix="1" applyNumberFormat="1" applyFont="1" applyFill="1" applyBorder="1" applyAlignment="1">
      <alignment horizontal="center" vertical="center" wrapText="1"/>
    </xf>
    <xf numFmtId="49" fontId="7" fillId="17" borderId="1" xfId="6" applyNumberFormat="1" applyFont="1" applyFill="1" applyBorder="1" applyAlignment="1">
      <alignment horizontal="center" vertical="center"/>
    </xf>
    <xf numFmtId="0" fontId="7" fillId="17" borderId="1" xfId="6" applyFont="1" applyFill="1" applyBorder="1" applyAlignment="1">
      <alignment vertical="center" wrapText="1"/>
    </xf>
    <xf numFmtId="37" fontId="8" fillId="17" borderId="1" xfId="0" applyNumberFormat="1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9" fontId="8" fillId="17" borderId="1" xfId="3" applyFont="1" applyFill="1" applyBorder="1" applyAlignment="1">
      <alignment horizontal="center" vertical="center"/>
    </xf>
    <xf numFmtId="166" fontId="8" fillId="17" borderId="1" xfId="1" applyNumberFormat="1" applyFont="1" applyFill="1" applyBorder="1" applyAlignment="1">
      <alignment horizontal="center" vertical="center"/>
    </xf>
    <xf numFmtId="9" fontId="2" fillId="17" borderId="1" xfId="0" applyNumberFormat="1" applyFont="1" applyFill="1" applyBorder="1" applyAlignment="1">
      <alignment horizontal="center" vertical="center"/>
    </xf>
    <xf numFmtId="0" fontId="7" fillId="17" borderId="1" xfId="6" applyFont="1" applyFill="1" applyBorder="1" applyAlignment="1">
      <alignment horizontal="center" vertical="center" wrapText="1"/>
    </xf>
    <xf numFmtId="165" fontId="8" fillId="2" borderId="1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8" fillId="0" borderId="1" xfId="1" applyFont="1" applyBorder="1" applyAlignment="1">
      <alignment horizontal="center" vertical="center"/>
    </xf>
    <xf numFmtId="9" fontId="0" fillId="0" borderId="1" xfId="0" applyNumberFormat="1" applyBorder="1"/>
    <xf numFmtId="0" fontId="0" fillId="0" borderId="1" xfId="0" applyBorder="1" applyAlignment="1">
      <alignment wrapText="1"/>
    </xf>
    <xf numFmtId="0" fontId="0" fillId="8" borderId="1" xfId="0" applyFill="1" applyBorder="1" applyAlignment="1">
      <alignment horizontal="center"/>
    </xf>
    <xf numFmtId="165" fontId="0" fillId="0" borderId="1" xfId="1" applyFont="1" applyBorder="1"/>
    <xf numFmtId="0" fontId="35" fillId="0" borderId="0" xfId="0" applyFont="1"/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6" fillId="12" borderId="0" xfId="0" applyFont="1" applyFill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left"/>
    </xf>
    <xf numFmtId="0" fontId="36" fillId="12" borderId="0" xfId="0" applyFont="1" applyFill="1" applyAlignment="1">
      <alignment horizontal="center" vertical="center" wrapText="1"/>
    </xf>
    <xf numFmtId="0" fontId="37" fillId="13" borderId="0" xfId="0" applyFont="1" applyFill="1" applyAlignment="1">
      <alignment horizontal="center" vertical="center"/>
    </xf>
    <xf numFmtId="0" fontId="43" fillId="13" borderId="0" xfId="0" applyFont="1" applyFill="1" applyAlignment="1">
      <alignment vertical="center" wrapText="1"/>
    </xf>
    <xf numFmtId="0" fontId="43" fillId="13" borderId="0" xfId="0" applyFont="1" applyFill="1" applyAlignment="1">
      <alignment vertical="center"/>
    </xf>
    <xf numFmtId="2" fontId="43" fillId="2" borderId="16" xfId="0" applyNumberFormat="1" applyFont="1" applyFill="1" applyBorder="1" applyAlignment="1">
      <alignment horizontal="center" vertical="center" wrapText="1"/>
    </xf>
    <xf numFmtId="0" fontId="43" fillId="13" borderId="0" xfId="0" applyFont="1" applyFill="1" applyAlignment="1">
      <alignment horizontal="right" vertical="center" wrapText="1"/>
    </xf>
    <xf numFmtId="0" fontId="43" fillId="13" borderId="0" xfId="0" applyFont="1" applyFill="1" applyAlignment="1">
      <alignment horizontal="center" vertical="center" wrapText="1"/>
    </xf>
    <xf numFmtId="0" fontId="44" fillId="12" borderId="0" xfId="0" applyFont="1" applyFill="1" applyAlignment="1">
      <alignment horizontal="center" vertical="center" wrapText="1"/>
    </xf>
    <xf numFmtId="0" fontId="43" fillId="14" borderId="0" xfId="0" applyFont="1" applyFill="1" applyAlignment="1">
      <alignment horizontal="center" vertical="center" wrapText="1"/>
    </xf>
    <xf numFmtId="0" fontId="43" fillId="14" borderId="0" xfId="0" applyFont="1" applyFill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/>
    <xf numFmtId="0" fontId="43" fillId="19" borderId="0" xfId="0" applyFont="1" applyFill="1" applyAlignment="1">
      <alignment horizontal="center" vertical="center"/>
    </xf>
    <xf numFmtId="9" fontId="43" fillId="2" borderId="17" xfId="3" applyFont="1" applyFill="1" applyBorder="1" applyAlignment="1">
      <alignment horizontal="center" vertical="center"/>
    </xf>
    <xf numFmtId="9" fontId="43" fillId="19" borderId="0" xfId="0" applyNumberFormat="1" applyFont="1" applyFill="1" applyAlignment="1">
      <alignment horizontal="center" vertical="center"/>
    </xf>
    <xf numFmtId="0" fontId="43" fillId="19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8" fillId="2" borderId="0" xfId="0" applyFont="1" applyFill="1" applyAlignment="1">
      <alignment vertical="center" wrapText="1"/>
    </xf>
    <xf numFmtId="0" fontId="37" fillId="2" borderId="0" xfId="0" applyFont="1" applyFill="1" applyAlignment="1">
      <alignment horizontal="center" vertical="center" wrapText="1"/>
    </xf>
    <xf numFmtId="0" fontId="46" fillId="2" borderId="0" xfId="0" applyFont="1" applyFill="1" applyAlignment="1">
      <alignment horizontal="center" vertical="center" wrapText="1" readingOrder="1"/>
    </xf>
    <xf numFmtId="0" fontId="49" fillId="19" borderId="0" xfId="0" applyFont="1" applyFill="1" applyAlignment="1">
      <alignment horizontal="center" vertical="center" wrapText="1" readingOrder="1"/>
    </xf>
    <xf numFmtId="9" fontId="49" fillId="2" borderId="16" xfId="3" applyFont="1" applyFill="1" applyBorder="1" applyAlignment="1">
      <alignment horizontal="center" vertical="center" wrapText="1" readingOrder="1"/>
    </xf>
    <xf numFmtId="9" fontId="49" fillId="19" borderId="0" xfId="0" applyNumberFormat="1" applyFont="1" applyFill="1" applyAlignment="1">
      <alignment horizontal="center" vertical="center" wrapText="1" readingOrder="1"/>
    </xf>
    <xf numFmtId="0" fontId="48" fillId="19" borderId="0" xfId="0" applyFont="1" applyFill="1" applyAlignment="1">
      <alignment horizontal="center" vertical="center" wrapText="1"/>
    </xf>
    <xf numFmtId="0" fontId="49" fillId="20" borderId="0" xfId="0" applyFont="1" applyFill="1" applyAlignment="1">
      <alignment horizontal="center" vertical="center" wrapText="1" readingOrder="1"/>
    </xf>
    <xf numFmtId="9" fontId="49" fillId="20" borderId="0" xfId="0" applyNumberFormat="1" applyFont="1" applyFill="1" applyAlignment="1">
      <alignment horizontal="center" vertical="center" wrapText="1" readingOrder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7" fillId="2" borderId="0" xfId="0" applyFont="1" applyFill="1" applyAlignment="1">
      <alignment vertical="center" wrapText="1"/>
    </xf>
    <xf numFmtId="0" fontId="37" fillId="2" borderId="0" xfId="0" applyFont="1" applyFill="1"/>
    <xf numFmtId="0" fontId="43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8" fillId="2" borderId="0" xfId="0" applyFont="1" applyFill="1"/>
    <xf numFmtId="0" fontId="36" fillId="2" borderId="0" xfId="0" applyFont="1" applyFill="1" applyAlignment="1">
      <alignment horizontal="center" vertical="center" wrapText="1"/>
    </xf>
    <xf numFmtId="0" fontId="48" fillId="2" borderId="0" xfId="0" applyFont="1" applyFill="1" applyAlignment="1">
      <alignment horizontal="center" vertical="center" wrapText="1"/>
    </xf>
    <xf numFmtId="0" fontId="48" fillId="21" borderId="0" xfId="0" applyFont="1" applyFill="1" applyAlignment="1">
      <alignment horizontal="center" vertical="center" wrapText="1"/>
    </xf>
    <xf numFmtId="9" fontId="48" fillId="21" borderId="0" xfId="0" applyNumberFormat="1" applyFont="1" applyFill="1" applyAlignment="1">
      <alignment horizontal="center" vertical="center" wrapText="1"/>
    </xf>
    <xf numFmtId="0" fontId="43" fillId="21" borderId="0" xfId="0" applyFont="1" applyFill="1" applyAlignment="1">
      <alignment horizontal="center" vertical="center" wrapText="1"/>
    </xf>
    <xf numFmtId="9" fontId="43" fillId="21" borderId="0" xfId="0" applyNumberFormat="1" applyFont="1" applyFill="1" applyAlignment="1">
      <alignment horizontal="center" vertical="center" wrapText="1"/>
    </xf>
    <xf numFmtId="9" fontId="48" fillId="2" borderId="16" xfId="3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48" fillId="0" borderId="0" xfId="0" applyFont="1" applyAlignment="1">
      <alignment horizontal="right" vertical="center" wrapText="1"/>
    </xf>
    <xf numFmtId="0" fontId="35" fillId="0" borderId="0" xfId="0" applyFont="1" applyAlignment="1">
      <alignment horizontal="center" vertical="center"/>
    </xf>
    <xf numFmtId="0" fontId="43" fillId="2" borderId="16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48" fillId="2" borderId="16" xfId="0" applyFont="1" applyFill="1" applyBorder="1" applyAlignment="1">
      <alignment horizontal="center" vertical="center" wrapText="1"/>
    </xf>
    <xf numFmtId="1" fontId="48" fillId="2" borderId="16" xfId="0" applyNumberFormat="1" applyFont="1" applyFill="1" applyBorder="1" applyAlignment="1">
      <alignment horizontal="center" vertical="center" wrapText="1"/>
    </xf>
    <xf numFmtId="0" fontId="35" fillId="21" borderId="0" xfId="0" applyFont="1" applyFill="1" applyAlignment="1">
      <alignment vertical="center"/>
    </xf>
    <xf numFmtId="0" fontId="35" fillId="21" borderId="0" xfId="0" applyFont="1" applyFill="1"/>
    <xf numFmtId="0" fontId="15" fillId="2" borderId="1" xfId="0" applyFont="1" applyFill="1" applyBorder="1" applyAlignment="1">
      <alignment vertical="center" wrapText="1"/>
    </xf>
    <xf numFmtId="0" fontId="47" fillId="0" borderId="0" xfId="0" applyFont="1" applyAlignment="1">
      <alignment horizontal="center" vertical="center" wrapText="1"/>
    </xf>
    <xf numFmtId="0" fontId="15" fillId="2" borderId="1" xfId="543" applyFont="1" applyFill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readingOrder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center" readingOrder="1"/>
    </xf>
    <xf numFmtId="0" fontId="15" fillId="0" borderId="0" xfId="0" applyFont="1" applyAlignment="1">
      <alignment horizontal="center" vertical="center" wrapText="1" readingOrder="1"/>
    </xf>
    <xf numFmtId="0" fontId="15" fillId="8" borderId="1" xfId="543" applyFont="1" applyFill="1" applyBorder="1" applyAlignment="1">
      <alignment horizontal="center" vertical="center" wrapText="1" readingOrder="1"/>
    </xf>
    <xf numFmtId="0" fontId="15" fillId="2" borderId="0" xfId="0" applyFont="1" applyFill="1" applyAlignment="1">
      <alignment horizontal="center" vertical="center" wrapText="1" readingOrder="1"/>
    </xf>
    <xf numFmtId="0" fontId="47" fillId="0" borderId="0" xfId="0" applyFont="1" applyAlignment="1">
      <alignment horizontal="center" vertical="center" wrapText="1" readingOrder="1"/>
    </xf>
    <xf numFmtId="0" fontId="37" fillId="0" borderId="0" xfId="0" applyFont="1" applyAlignment="1">
      <alignment horizontal="center" vertical="center" wrapText="1" readingOrder="1"/>
    </xf>
    <xf numFmtId="0" fontId="37" fillId="8" borderId="1" xfId="0" applyFont="1" applyFill="1" applyBorder="1" applyAlignment="1">
      <alignment horizontal="center" vertical="top" wrapText="1" readingOrder="1"/>
    </xf>
    <xf numFmtId="166" fontId="37" fillId="0" borderId="0" xfId="756" applyNumberFormat="1" applyFont="1" applyFill="1" applyBorder="1" applyAlignment="1">
      <alignment horizontal="center" vertical="center" wrapText="1" readingOrder="1"/>
    </xf>
    <xf numFmtId="0" fontId="44" fillId="15" borderId="0" xfId="0" applyFont="1" applyFill="1" applyAlignment="1">
      <alignment horizontal="center" vertical="center"/>
    </xf>
    <xf numFmtId="0" fontId="37" fillId="2" borderId="0" xfId="0" applyFont="1" applyFill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11" borderId="0" xfId="0" applyFont="1" applyFill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2" borderId="0" xfId="0" applyFont="1" applyFill="1"/>
    <xf numFmtId="165" fontId="8" fillId="2" borderId="1" xfId="1" applyFont="1" applyFill="1" applyBorder="1" applyAlignment="1" applyProtection="1">
      <alignment horizontal="center" vertical="center"/>
    </xf>
    <xf numFmtId="0" fontId="0" fillId="8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9" fontId="0" fillId="2" borderId="0" xfId="0" applyNumberFormat="1" applyFill="1"/>
    <xf numFmtId="0" fontId="0" fillId="2" borderId="13" xfId="0" applyFill="1" applyBorder="1" applyAlignment="1">
      <alignment horizontal="center"/>
    </xf>
    <xf numFmtId="9" fontId="0" fillId="2" borderId="13" xfId="0" applyNumberFormat="1" applyFill="1" applyBorder="1"/>
    <xf numFmtId="165" fontId="0" fillId="0" borderId="5" xfId="1" applyFont="1" applyBorder="1"/>
    <xf numFmtId="0" fontId="0" fillId="0" borderId="1" xfId="3" applyNumberFormat="1" applyFont="1" applyBorder="1"/>
    <xf numFmtId="2" fontId="0" fillId="0" borderId="1" xfId="3" applyNumberFormat="1" applyFont="1" applyBorder="1"/>
    <xf numFmtId="9" fontId="8" fillId="2" borderId="1" xfId="3" applyFont="1" applyFill="1" applyBorder="1" applyAlignment="1" applyProtection="1">
      <alignment horizontal="center" vertical="center"/>
      <protection locked="0"/>
    </xf>
    <xf numFmtId="9" fontId="0" fillId="0" borderId="0" xfId="3" applyFont="1"/>
    <xf numFmtId="0" fontId="2" fillId="7" borderId="7" xfId="0" applyFont="1" applyFill="1" applyBorder="1" applyAlignment="1">
      <alignment horizontal="center" vertical="center" wrapText="1"/>
    </xf>
    <xf numFmtId="37" fontId="37" fillId="19" borderId="0" xfId="0" applyNumberFormat="1" applyFont="1" applyFill="1" applyAlignment="1">
      <alignment vertical="center"/>
    </xf>
    <xf numFmtId="0" fontId="53" fillId="2" borderId="0" xfId="0" applyFont="1" applyFill="1" applyAlignment="1">
      <alignment vertical="center"/>
    </xf>
    <xf numFmtId="0" fontId="53" fillId="0" borderId="0" xfId="0" applyFont="1"/>
    <xf numFmtId="37" fontId="53" fillId="19" borderId="0" xfId="0" applyNumberFormat="1" applyFont="1" applyFill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/>
    <xf numFmtId="0" fontId="53" fillId="2" borderId="0" xfId="0" applyFont="1" applyFill="1"/>
    <xf numFmtId="0" fontId="53" fillId="19" borderId="0" xfId="0" applyFont="1" applyFill="1" applyAlignment="1">
      <alignment vertical="center"/>
    </xf>
    <xf numFmtId="166" fontId="48" fillId="2" borderId="16" xfId="1" applyNumberFormat="1" applyFont="1" applyFill="1" applyBorder="1" applyAlignment="1">
      <alignment horizontal="center" vertical="center" wrapText="1"/>
    </xf>
    <xf numFmtId="37" fontId="43" fillId="2" borderId="16" xfId="0" applyNumberFormat="1" applyFont="1" applyFill="1" applyBorder="1" applyAlignment="1">
      <alignment horizontal="center" vertical="center" wrapText="1"/>
    </xf>
    <xf numFmtId="0" fontId="52" fillId="2" borderId="17" xfId="0" applyFont="1" applyFill="1" applyBorder="1" applyAlignment="1">
      <alignment horizontal="center" vertical="center" wrapText="1"/>
    </xf>
    <xf numFmtId="0" fontId="53" fillId="2" borderId="1" xfId="0" applyFont="1" applyFill="1" applyBorder="1" applyAlignment="1">
      <alignment vertical="center" wrapText="1"/>
    </xf>
    <xf numFmtId="37" fontId="48" fillId="2" borderId="16" xfId="0" applyNumberFormat="1" applyFont="1" applyFill="1" applyBorder="1" applyAlignment="1">
      <alignment horizontal="center" vertical="center" wrapText="1"/>
    </xf>
    <xf numFmtId="0" fontId="55" fillId="0" borderId="1" xfId="0" applyFont="1" applyBorder="1" applyAlignment="1">
      <alignment vertical="center" wrapText="1"/>
    </xf>
    <xf numFmtId="0" fontId="52" fillId="2" borderId="16" xfId="0" applyFont="1" applyFill="1" applyBorder="1" applyAlignment="1">
      <alignment horizontal="center" vertical="center" wrapText="1"/>
    </xf>
    <xf numFmtId="9" fontId="52" fillId="2" borderId="16" xfId="3" applyFont="1" applyFill="1" applyBorder="1" applyAlignment="1">
      <alignment horizontal="center" vertical="center" wrapText="1"/>
    </xf>
    <xf numFmtId="166" fontId="48" fillId="21" borderId="0" xfId="1" applyNumberFormat="1" applyFont="1" applyFill="1" applyAlignment="1">
      <alignment horizontal="center" vertical="center" wrapText="1"/>
    </xf>
    <xf numFmtId="166" fontId="52" fillId="21" borderId="0" xfId="1" applyNumberFormat="1" applyFont="1" applyFill="1" applyAlignment="1">
      <alignment horizontal="center" vertical="center" wrapText="1"/>
    </xf>
    <xf numFmtId="166" fontId="48" fillId="21" borderId="0" xfId="1" applyNumberFormat="1" applyFont="1" applyFill="1" applyAlignment="1">
      <alignment horizontal="left" vertical="center"/>
    </xf>
    <xf numFmtId="165" fontId="49" fillId="2" borderId="16" xfId="1" applyFont="1" applyFill="1" applyBorder="1" applyAlignment="1">
      <alignment horizontal="center" vertical="center" wrapText="1" readingOrder="1"/>
    </xf>
    <xf numFmtId="165" fontId="49" fillId="20" borderId="0" xfId="1" applyFont="1" applyFill="1" applyAlignment="1">
      <alignment horizontal="center" vertical="center" wrapText="1" readingOrder="1"/>
    </xf>
    <xf numFmtId="2" fontId="43" fillId="19" borderId="0" xfId="1" quotePrefix="1" applyNumberFormat="1" applyFont="1" applyFill="1" applyAlignment="1">
      <alignment horizontal="center" vertical="center"/>
    </xf>
    <xf numFmtId="0" fontId="43" fillId="2" borderId="16" xfId="0" applyFont="1" applyFill="1" applyBorder="1" applyAlignment="1">
      <alignment horizontal="center" vertical="center"/>
    </xf>
    <xf numFmtId="0" fontId="43" fillId="19" borderId="0" xfId="0" applyFont="1" applyFill="1" applyAlignment="1">
      <alignment vertical="center"/>
    </xf>
    <xf numFmtId="9" fontId="43" fillId="2" borderId="16" xfId="0" applyNumberFormat="1" applyFont="1" applyFill="1" applyBorder="1" applyAlignment="1">
      <alignment horizontal="center" vertical="center"/>
    </xf>
    <xf numFmtId="0" fontId="39" fillId="1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9" fontId="56" fillId="19" borderId="0" xfId="0" applyNumberFormat="1" applyFont="1" applyFill="1" applyAlignment="1">
      <alignment horizontal="left" vertical="center"/>
    </xf>
    <xf numFmtId="37" fontId="2" fillId="0" borderId="0" xfId="0" applyNumberFormat="1" applyFont="1"/>
    <xf numFmtId="9" fontId="37" fillId="0" borderId="0" xfId="3" applyFont="1"/>
    <xf numFmtId="37" fontId="37" fillId="0" borderId="0" xfId="0" applyNumberFormat="1" applyFont="1"/>
    <xf numFmtId="166" fontId="37" fillId="0" borderId="0" xfId="0" applyNumberFormat="1" applyFont="1"/>
    <xf numFmtId="166" fontId="2" fillId="2" borderId="0" xfId="0" applyNumberFormat="1" applyFont="1" applyFill="1"/>
    <xf numFmtId="37" fontId="7" fillId="17" borderId="1" xfId="5" applyNumberFormat="1" applyFont="1" applyFill="1" applyBorder="1" applyAlignment="1">
      <alignment horizontal="center" vertical="center" wrapText="1"/>
    </xf>
    <xf numFmtId="37" fontId="8" fillId="2" borderId="7" xfId="0" applyNumberFormat="1" applyFont="1" applyFill="1" applyBorder="1" applyAlignment="1">
      <alignment horizontal="center" vertical="center"/>
    </xf>
    <xf numFmtId="37" fontId="8" fillId="2" borderId="3" xfId="0" applyNumberFormat="1" applyFont="1" applyFill="1" applyBorder="1" applyAlignment="1">
      <alignment horizontal="center" vertical="center"/>
    </xf>
    <xf numFmtId="9" fontId="0" fillId="2" borderId="0" xfId="0" applyNumberFormat="1" applyFill="1" applyAlignment="1">
      <alignment horizontal="center"/>
    </xf>
    <xf numFmtId="0" fontId="40" fillId="0" borderId="16" xfId="0" applyFont="1" applyBorder="1" applyAlignment="1">
      <alignment horizontal="left" vertical="center"/>
    </xf>
    <xf numFmtId="0" fontId="58" fillId="0" borderId="0" xfId="0" applyFont="1"/>
    <xf numFmtId="0" fontId="58" fillId="2" borderId="0" xfId="0" applyFont="1" applyFill="1" applyAlignment="1">
      <alignment vertical="center" wrapText="1"/>
    </xf>
    <xf numFmtId="0" fontId="40" fillId="0" borderId="0" xfId="0" applyFont="1"/>
    <xf numFmtId="0" fontId="41" fillId="2" borderId="0" xfId="0" applyFont="1" applyFill="1" applyAlignment="1">
      <alignment vertical="center" wrapText="1"/>
    </xf>
    <xf numFmtId="0" fontId="58" fillId="2" borderId="0" xfId="0" applyFont="1" applyFill="1"/>
    <xf numFmtId="0" fontId="58" fillId="2" borderId="21" xfId="0" applyFont="1" applyFill="1" applyBorder="1" applyAlignment="1">
      <alignment vertical="center" wrapText="1"/>
    </xf>
    <xf numFmtId="0" fontId="58" fillId="2" borderId="0" xfId="0" applyFont="1" applyFill="1" applyAlignment="1">
      <alignment horizontal="center" vertical="center" wrapText="1"/>
    </xf>
    <xf numFmtId="0" fontId="39" fillId="12" borderId="0" xfId="0" applyFont="1" applyFill="1" applyAlignment="1">
      <alignment horizontal="center" vertical="center"/>
    </xf>
    <xf numFmtId="0" fontId="41" fillId="14" borderId="0" xfId="0" applyFont="1" applyFill="1" applyAlignment="1">
      <alignment horizontal="center" vertical="center" wrapText="1"/>
    </xf>
    <xf numFmtId="9" fontId="31" fillId="15" borderId="1" xfId="0" applyNumberFormat="1" applyFont="1" applyFill="1" applyBorder="1" applyAlignment="1">
      <alignment horizontal="center" vertical="center" wrapText="1"/>
    </xf>
    <xf numFmtId="9" fontId="2" fillId="17" borderId="1" xfId="0" applyNumberFormat="1" applyFont="1" applyFill="1" applyBorder="1" applyAlignment="1">
      <alignment horizontal="center" vertical="center" wrapText="1"/>
    </xf>
    <xf numFmtId="9" fontId="2" fillId="5" borderId="1" xfId="0" applyNumberFormat="1" applyFont="1" applyFill="1" applyBorder="1" applyAlignment="1">
      <alignment horizontal="center" vertical="center" wrapText="1"/>
    </xf>
    <xf numFmtId="9" fontId="8" fillId="4" borderId="1" xfId="3" applyFont="1" applyFill="1" applyBorder="1" applyAlignment="1">
      <alignment horizontal="center" vertical="center" wrapText="1"/>
    </xf>
    <xf numFmtId="9" fontId="2" fillId="3" borderId="2" xfId="0" applyNumberFormat="1" applyFont="1" applyFill="1" applyBorder="1" applyAlignment="1">
      <alignment horizontal="center" vertical="center" wrapText="1"/>
    </xf>
    <xf numFmtId="0" fontId="25" fillId="0" borderId="0" xfId="755" applyAlignment="1">
      <alignment horizontal="center" vertical="center" wrapText="1"/>
    </xf>
    <xf numFmtId="9" fontId="2" fillId="4" borderId="1" xfId="3" applyFont="1" applyFill="1" applyBorder="1" applyAlignment="1">
      <alignment horizontal="center" vertical="center" wrapText="1"/>
    </xf>
    <xf numFmtId="9" fontId="2" fillId="2" borderId="1" xfId="3" applyFont="1" applyFill="1" applyBorder="1" applyAlignment="1">
      <alignment horizontal="center" vertical="center" wrapText="1"/>
    </xf>
    <xf numFmtId="9" fontId="25" fillId="2" borderId="1" xfId="755" applyNumberFormat="1" applyFill="1" applyBorder="1" applyAlignment="1">
      <alignment horizontal="center" vertical="center" wrapText="1"/>
    </xf>
    <xf numFmtId="9" fontId="8" fillId="17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7" fillId="11" borderId="1" xfId="1" applyFont="1" applyFill="1" applyBorder="1" applyAlignment="1">
      <alignment horizontal="center" vertical="center" wrapText="1"/>
    </xf>
    <xf numFmtId="165" fontId="2" fillId="11" borderId="5" xfId="1" applyFont="1" applyFill="1" applyBorder="1" applyAlignment="1">
      <alignment horizontal="center" vertical="center"/>
    </xf>
    <xf numFmtId="165" fontId="7" fillId="11" borderId="1" xfId="1" applyFont="1" applyFill="1" applyBorder="1" applyAlignment="1">
      <alignment horizontal="center" vertical="center"/>
    </xf>
    <xf numFmtId="165" fontId="43" fillId="14" borderId="0" xfId="1" applyFont="1" applyFill="1" applyAlignment="1">
      <alignment horizontal="center" vertical="center" wrapText="1"/>
    </xf>
    <xf numFmtId="0" fontId="43" fillId="2" borderId="17" xfId="1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49" fontId="9" fillId="4" borderId="5" xfId="6" applyNumberFormat="1" applyFont="1" applyFill="1" applyBorder="1" applyAlignment="1">
      <alignment horizontal="left" vertical="center" wrapText="1"/>
    </xf>
    <xf numFmtId="49" fontId="9" fillId="4" borderId="4" xfId="6" applyNumberFormat="1" applyFont="1" applyFill="1" applyBorder="1" applyAlignment="1">
      <alignment horizontal="left" vertical="center" wrapText="1"/>
    </xf>
    <xf numFmtId="49" fontId="9" fillId="4" borderId="3" xfId="6" applyNumberFormat="1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49" fontId="9" fillId="5" borderId="5" xfId="6" quotePrefix="1" applyNumberFormat="1" applyFont="1" applyFill="1" applyBorder="1" applyAlignment="1">
      <alignment horizontal="left" vertical="center" wrapText="1"/>
    </xf>
    <xf numFmtId="49" fontId="9" fillId="5" borderId="4" xfId="6" quotePrefix="1" applyNumberFormat="1" applyFont="1" applyFill="1" applyBorder="1" applyAlignment="1">
      <alignment horizontal="left" vertical="center" wrapText="1"/>
    </xf>
    <xf numFmtId="49" fontId="9" fillId="5" borderId="3" xfId="6" quotePrefix="1" applyNumberFormat="1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3" fillId="15" borderId="5" xfId="0" applyFont="1" applyFill="1" applyBorder="1" applyAlignment="1">
      <alignment horizontal="center" vertical="center" wrapText="1"/>
    </xf>
    <xf numFmtId="0" fontId="33" fillId="15" borderId="3" xfId="0" applyFont="1" applyFill="1" applyBorder="1" applyAlignment="1">
      <alignment horizontal="center" vertical="center" wrapText="1"/>
    </xf>
    <xf numFmtId="49" fontId="9" fillId="4" borderId="5" xfId="6" applyNumberFormat="1" applyFont="1" applyFill="1" applyBorder="1" applyAlignment="1">
      <alignment horizontal="center" vertical="center" wrapText="1"/>
    </xf>
    <xf numFmtId="49" fontId="9" fillId="4" borderId="4" xfId="6" applyNumberFormat="1" applyFont="1" applyFill="1" applyBorder="1" applyAlignment="1">
      <alignment horizontal="center" vertical="center" wrapText="1"/>
    </xf>
    <xf numFmtId="49" fontId="9" fillId="4" borderId="3" xfId="6" applyNumberFormat="1" applyFont="1" applyFill="1" applyBorder="1" applyAlignment="1">
      <alignment horizontal="center" vertical="center" wrapText="1"/>
    </xf>
    <xf numFmtId="0" fontId="7" fillId="17" borderId="5" xfId="6" applyFont="1" applyFill="1" applyBorder="1" applyAlignment="1">
      <alignment horizontal="center" vertical="center" wrapText="1"/>
    </xf>
    <xf numFmtId="0" fontId="7" fillId="17" borderId="3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7" fillId="2" borderId="5" xfId="6" applyFont="1" applyFill="1" applyBorder="1" applyAlignment="1">
      <alignment horizontal="left" vertical="center" wrapText="1"/>
    </xf>
    <xf numFmtId="0" fontId="7" fillId="2" borderId="4" xfId="6" applyFont="1" applyFill="1" applyBorder="1" applyAlignment="1">
      <alignment horizontal="left" vertical="center" wrapText="1"/>
    </xf>
    <xf numFmtId="0" fontId="7" fillId="2" borderId="3" xfId="6" applyFont="1" applyFill="1" applyBorder="1" applyAlignment="1">
      <alignment horizontal="left" vertical="center" wrapText="1"/>
    </xf>
    <xf numFmtId="0" fontId="8" fillId="11" borderId="5" xfId="0" applyFont="1" applyFill="1" applyBorder="1" applyAlignment="1">
      <alignment horizontal="left" vertical="center" wrapText="1"/>
    </xf>
    <xf numFmtId="0" fontId="8" fillId="11" borderId="4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49" fontId="9" fillId="2" borderId="11" xfId="6" applyNumberFormat="1" applyFont="1" applyFill="1" applyBorder="1" applyAlignment="1">
      <alignment horizontal="left" vertical="center" wrapText="1"/>
    </xf>
    <xf numFmtId="49" fontId="9" fillId="2" borderId="12" xfId="6" applyNumberFormat="1" applyFont="1" applyFill="1" applyBorder="1" applyAlignment="1">
      <alignment horizontal="left" vertical="center" wrapText="1"/>
    </xf>
    <xf numFmtId="49" fontId="9" fillId="2" borderId="10" xfId="6" applyNumberFormat="1" applyFont="1" applyFill="1" applyBorder="1" applyAlignment="1">
      <alignment horizontal="left" vertical="center" wrapText="1"/>
    </xf>
    <xf numFmtId="49" fontId="9" fillId="2" borderId="13" xfId="6" applyNumberFormat="1" applyFont="1" applyFill="1" applyBorder="1" applyAlignment="1">
      <alignment horizontal="left" vertical="center" wrapText="1"/>
    </xf>
    <xf numFmtId="49" fontId="9" fillId="2" borderId="0" xfId="6" applyNumberFormat="1" applyFont="1" applyFill="1" applyAlignment="1">
      <alignment horizontal="left" vertical="center" wrapText="1"/>
    </xf>
    <xf numFmtId="49" fontId="9" fillId="2" borderId="14" xfId="6" applyNumberFormat="1" applyFont="1" applyFill="1" applyBorder="1" applyAlignment="1">
      <alignment horizontal="left" vertical="center" wrapText="1"/>
    </xf>
    <xf numFmtId="49" fontId="9" fillId="2" borderId="9" xfId="6" applyNumberFormat="1" applyFont="1" applyFill="1" applyBorder="1" applyAlignment="1">
      <alignment horizontal="left" vertical="center" wrapText="1"/>
    </xf>
    <xf numFmtId="49" fontId="9" fillId="2" borderId="8" xfId="6" applyNumberFormat="1" applyFont="1" applyFill="1" applyBorder="1" applyAlignment="1">
      <alignment horizontal="left" vertical="center" wrapText="1"/>
    </xf>
    <xf numFmtId="49" fontId="9" fillId="2" borderId="7" xfId="6" applyNumberFormat="1" applyFont="1" applyFill="1" applyBorder="1" applyAlignment="1">
      <alignment horizontal="left" vertical="center" wrapText="1"/>
    </xf>
    <xf numFmtId="49" fontId="9" fillId="2" borderId="5" xfId="6" applyNumberFormat="1" applyFont="1" applyFill="1" applyBorder="1" applyAlignment="1">
      <alignment horizontal="left" vertical="center" wrapText="1"/>
    </xf>
    <xf numFmtId="49" fontId="9" fillId="2" borderId="4" xfId="6" applyNumberFormat="1" applyFont="1" applyFill="1" applyBorder="1" applyAlignment="1">
      <alignment horizontal="left" vertical="center" wrapText="1"/>
    </xf>
    <xf numFmtId="49" fontId="9" fillId="2" borderId="3" xfId="6" applyNumberFormat="1" applyFont="1" applyFill="1" applyBorder="1" applyAlignment="1">
      <alignment horizontal="left" vertical="center" wrapText="1"/>
    </xf>
    <xf numFmtId="49" fontId="9" fillId="2" borderId="5" xfId="6" applyNumberFormat="1" applyFont="1" applyFill="1" applyBorder="1" applyAlignment="1">
      <alignment horizontal="center" vertical="center" wrapText="1"/>
    </xf>
    <xf numFmtId="49" fontId="9" fillId="2" borderId="4" xfId="6" applyNumberFormat="1" applyFont="1" applyFill="1" applyBorder="1" applyAlignment="1">
      <alignment horizontal="center" vertical="center" wrapText="1"/>
    </xf>
    <xf numFmtId="49" fontId="9" fillId="2" borderId="3" xfId="6" applyNumberFormat="1" applyFont="1" applyFill="1" applyBorder="1" applyAlignment="1">
      <alignment horizontal="center" vertical="center" wrapText="1"/>
    </xf>
    <xf numFmtId="0" fontId="43" fillId="19" borderId="0" xfId="0" applyFont="1" applyFill="1" applyAlignment="1">
      <alignment horizontal="left" vertical="center"/>
    </xf>
    <xf numFmtId="0" fontId="39" fillId="12" borderId="0" xfId="0" applyFont="1" applyFill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8" fillId="16" borderId="0" xfId="0" applyFont="1" applyFill="1" applyAlignment="1">
      <alignment horizontal="center" vertical="center"/>
    </xf>
    <xf numFmtId="0" fontId="39" fillId="16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5" fillId="11" borderId="13" xfId="0" applyFont="1" applyFill="1" applyBorder="1" applyAlignment="1">
      <alignment horizontal="center" vertical="center"/>
    </xf>
    <xf numFmtId="0" fontId="45" fillId="11" borderId="0" xfId="0" applyFont="1" applyFill="1" applyAlignment="1">
      <alignment horizontal="center" vertical="center"/>
    </xf>
    <xf numFmtId="0" fontId="37" fillId="14" borderId="0" xfId="0" applyFont="1" applyFill="1" applyAlignment="1">
      <alignment horizontal="center" vertical="center"/>
    </xf>
    <xf numFmtId="0" fontId="41" fillId="14" borderId="8" xfId="0" applyFont="1" applyFill="1" applyBorder="1" applyAlignment="1">
      <alignment horizontal="center" vertical="center" wrapText="1"/>
    </xf>
    <xf numFmtId="0" fontId="60" fillId="18" borderId="13" xfId="0" applyFont="1" applyFill="1" applyBorder="1" applyAlignment="1">
      <alignment horizontal="center" vertical="center"/>
    </xf>
    <xf numFmtId="0" fontId="60" fillId="18" borderId="0" xfId="0" applyFont="1" applyFill="1" applyAlignment="1">
      <alignment horizontal="center" vertical="center"/>
    </xf>
    <xf numFmtId="0" fontId="43" fillId="19" borderId="0" xfId="0" applyFont="1" applyFill="1" applyAlignment="1">
      <alignment horizontal="left" vertical="center" wrapText="1"/>
    </xf>
    <xf numFmtId="0" fontId="41" fillId="10" borderId="18" xfId="0" applyFont="1" applyFill="1" applyBorder="1" applyAlignment="1">
      <alignment horizontal="center" vertical="center" wrapText="1"/>
    </xf>
    <xf numFmtId="0" fontId="41" fillId="10" borderId="19" xfId="0" applyFont="1" applyFill="1" applyBorder="1" applyAlignment="1">
      <alignment horizontal="center" vertical="center" wrapText="1"/>
    </xf>
    <xf numFmtId="0" fontId="41" fillId="10" borderId="20" xfId="0" applyFont="1" applyFill="1" applyBorder="1" applyAlignment="1">
      <alignment horizontal="center" vertical="center" wrapText="1"/>
    </xf>
    <xf numFmtId="0" fontId="59" fillId="10" borderId="18" xfId="0" applyFont="1" applyFill="1" applyBorder="1" applyAlignment="1">
      <alignment horizontal="center" vertical="center" wrapText="1"/>
    </xf>
    <xf numFmtId="0" fontId="59" fillId="10" borderId="20" xfId="0" applyFont="1" applyFill="1" applyBorder="1" applyAlignment="1">
      <alignment horizontal="center" vertical="center" wrapText="1"/>
    </xf>
    <xf numFmtId="0" fontId="43" fillId="19" borderId="18" xfId="0" applyFont="1" applyFill="1" applyBorder="1" applyAlignment="1">
      <alignment horizontal="center" vertical="center" wrapText="1"/>
    </xf>
    <xf numFmtId="0" fontId="43" fillId="19" borderId="19" xfId="0" applyFont="1" applyFill="1" applyBorder="1" applyAlignment="1">
      <alignment horizontal="center" vertical="center" wrapText="1"/>
    </xf>
    <xf numFmtId="0" fontId="43" fillId="19" borderId="20" xfId="0" applyFont="1" applyFill="1" applyBorder="1" applyAlignment="1">
      <alignment horizontal="center" vertical="center" wrapText="1"/>
    </xf>
    <xf numFmtId="0" fontId="43" fillId="20" borderId="18" xfId="0" applyFont="1" applyFill="1" applyBorder="1" applyAlignment="1">
      <alignment horizontal="center" vertical="center" wrapText="1"/>
    </xf>
    <xf numFmtId="0" fontId="43" fillId="20" borderId="19" xfId="0" applyFont="1" applyFill="1" applyBorder="1" applyAlignment="1">
      <alignment horizontal="center" vertical="center" wrapText="1"/>
    </xf>
    <xf numFmtId="0" fontId="43" fillId="20" borderId="20" xfId="0" applyFont="1" applyFill="1" applyBorder="1" applyAlignment="1">
      <alignment horizontal="center" vertical="center" wrapText="1"/>
    </xf>
    <xf numFmtId="0" fontId="49" fillId="19" borderId="18" xfId="0" applyFont="1" applyFill="1" applyBorder="1" applyAlignment="1">
      <alignment horizontal="center" vertical="center" wrapText="1" readingOrder="1"/>
    </xf>
    <xf numFmtId="0" fontId="49" fillId="19" borderId="19" xfId="0" applyFont="1" applyFill="1" applyBorder="1" applyAlignment="1">
      <alignment horizontal="center" vertical="center" wrapText="1" readingOrder="1"/>
    </xf>
    <xf numFmtId="0" fontId="49" fillId="19" borderId="20" xfId="0" applyFont="1" applyFill="1" applyBorder="1" applyAlignment="1">
      <alignment horizontal="center" vertical="center" wrapText="1" readingOrder="1"/>
    </xf>
    <xf numFmtId="0" fontId="48" fillId="19" borderId="18" xfId="0" applyFont="1" applyFill="1" applyBorder="1" applyAlignment="1">
      <alignment horizontal="center" vertical="center" wrapText="1"/>
    </xf>
    <xf numFmtId="0" fontId="48" fillId="19" borderId="19" xfId="0" applyFont="1" applyFill="1" applyBorder="1" applyAlignment="1">
      <alignment horizontal="center" vertical="center" wrapText="1"/>
    </xf>
    <xf numFmtId="0" fontId="48" fillId="19" borderId="20" xfId="0" applyFont="1" applyFill="1" applyBorder="1" applyAlignment="1">
      <alignment horizontal="center" vertical="center" wrapText="1"/>
    </xf>
    <xf numFmtId="0" fontId="49" fillId="20" borderId="18" xfId="0" applyFont="1" applyFill="1" applyBorder="1" applyAlignment="1">
      <alignment horizontal="center" vertical="center" wrapText="1" readingOrder="1"/>
    </xf>
    <xf numFmtId="0" fontId="49" fillId="20" borderId="19" xfId="0" applyFont="1" applyFill="1" applyBorder="1" applyAlignment="1">
      <alignment horizontal="center" vertical="center" wrapText="1" readingOrder="1"/>
    </xf>
    <xf numFmtId="0" fontId="49" fillId="20" borderId="20" xfId="0" applyFont="1" applyFill="1" applyBorder="1" applyAlignment="1">
      <alignment horizontal="center" vertical="center" wrapText="1" readingOrder="1"/>
    </xf>
    <xf numFmtId="0" fontId="58" fillId="10" borderId="18" xfId="0" applyFont="1" applyFill="1" applyBorder="1" applyAlignment="1">
      <alignment horizontal="center" vertical="center" wrapText="1"/>
    </xf>
    <xf numFmtId="0" fontId="58" fillId="10" borderId="19" xfId="0" applyFont="1" applyFill="1" applyBorder="1" applyAlignment="1">
      <alignment horizontal="center" vertical="center" wrapText="1"/>
    </xf>
    <xf numFmtId="0" fontId="58" fillId="10" borderId="20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58" fillId="21" borderId="18" xfId="0" applyFont="1" applyFill="1" applyBorder="1" applyAlignment="1">
      <alignment horizontal="center" vertical="center" wrapText="1"/>
    </xf>
    <xf numFmtId="0" fontId="58" fillId="21" borderId="19" xfId="0" applyFont="1" applyFill="1" applyBorder="1" applyAlignment="1">
      <alignment horizontal="center" vertical="center" wrapText="1"/>
    </xf>
    <xf numFmtId="0" fontId="58" fillId="21" borderId="20" xfId="0" applyFont="1" applyFill="1" applyBorder="1" applyAlignment="1">
      <alignment horizontal="center" vertical="center" wrapText="1"/>
    </xf>
    <xf numFmtId="0" fontId="41" fillId="21" borderId="18" xfId="0" applyFont="1" applyFill="1" applyBorder="1" applyAlignment="1">
      <alignment horizontal="center" vertical="center" wrapText="1"/>
    </xf>
    <xf numFmtId="0" fontId="41" fillId="21" borderId="19" xfId="0" applyFont="1" applyFill="1" applyBorder="1" applyAlignment="1">
      <alignment horizontal="center" vertical="center" wrapText="1"/>
    </xf>
    <xf numFmtId="0" fontId="41" fillId="21" borderId="20" xfId="0" applyFont="1" applyFill="1" applyBorder="1" applyAlignment="1">
      <alignment horizontal="center" vertical="center" wrapText="1"/>
    </xf>
    <xf numFmtId="0" fontId="59" fillId="10" borderId="19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 readingOrder="1"/>
    </xf>
    <xf numFmtId="0" fontId="37" fillId="13" borderId="0" xfId="0" applyFont="1" applyFill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</cellXfs>
  <cellStyles count="757">
    <cellStyle name="Comma" xfId="1" builtinId="3"/>
    <cellStyle name="Comma [0]" xfId="2" builtinId="6"/>
    <cellStyle name="Comma [0] 10" xfId="9" xr:uid="{00000000-0005-0000-0000-000002000000}"/>
    <cellStyle name="Comma [0] 10 2" xfId="10" xr:uid="{00000000-0005-0000-0000-000003000000}"/>
    <cellStyle name="Comma [0] 11" xfId="11" xr:uid="{00000000-0005-0000-0000-000004000000}"/>
    <cellStyle name="Comma [0] 11 2" xfId="12" xr:uid="{00000000-0005-0000-0000-000005000000}"/>
    <cellStyle name="Comma [0] 12" xfId="13" xr:uid="{00000000-0005-0000-0000-000006000000}"/>
    <cellStyle name="Comma [0] 12 2" xfId="14" xr:uid="{00000000-0005-0000-0000-000007000000}"/>
    <cellStyle name="Comma [0] 13" xfId="15" xr:uid="{00000000-0005-0000-0000-000008000000}"/>
    <cellStyle name="Comma [0] 13 2" xfId="16" xr:uid="{00000000-0005-0000-0000-000009000000}"/>
    <cellStyle name="Comma [0] 13 3" xfId="17" xr:uid="{00000000-0005-0000-0000-00000A000000}"/>
    <cellStyle name="Comma [0] 13 4" xfId="18" xr:uid="{00000000-0005-0000-0000-00000B000000}"/>
    <cellStyle name="Comma [0] 14" xfId="19" xr:uid="{00000000-0005-0000-0000-00000C000000}"/>
    <cellStyle name="Comma [0] 15" xfId="20" xr:uid="{00000000-0005-0000-0000-00000D000000}"/>
    <cellStyle name="Comma [0] 16" xfId="21" xr:uid="{00000000-0005-0000-0000-00000E000000}"/>
    <cellStyle name="Comma [0] 16 2" xfId="22" xr:uid="{00000000-0005-0000-0000-00000F000000}"/>
    <cellStyle name="Comma [0] 16 2 2" xfId="23" xr:uid="{00000000-0005-0000-0000-000010000000}"/>
    <cellStyle name="Comma [0] 16 2 3" xfId="24" xr:uid="{00000000-0005-0000-0000-000011000000}"/>
    <cellStyle name="Comma [0] 16 2 4" xfId="25" xr:uid="{00000000-0005-0000-0000-000012000000}"/>
    <cellStyle name="Comma [0] 16 2 5" xfId="26" xr:uid="{00000000-0005-0000-0000-000013000000}"/>
    <cellStyle name="Comma [0] 17" xfId="27" xr:uid="{00000000-0005-0000-0000-000014000000}"/>
    <cellStyle name="Comma [0] 17 2" xfId="28" xr:uid="{00000000-0005-0000-0000-000015000000}"/>
    <cellStyle name="Comma [0] 17 3" xfId="29" xr:uid="{00000000-0005-0000-0000-000016000000}"/>
    <cellStyle name="Comma [0] 17 4" xfId="30" xr:uid="{00000000-0005-0000-0000-000017000000}"/>
    <cellStyle name="Comma [0] 17 5" xfId="31" xr:uid="{00000000-0005-0000-0000-000018000000}"/>
    <cellStyle name="Comma [0] 18" xfId="32" xr:uid="{00000000-0005-0000-0000-000019000000}"/>
    <cellStyle name="Comma [0] 2" xfId="33" xr:uid="{00000000-0005-0000-0000-00001A000000}"/>
    <cellStyle name="Comma [0] 2 10" xfId="34" xr:uid="{00000000-0005-0000-0000-00001B000000}"/>
    <cellStyle name="Comma [0] 2 10 2" xfId="35" xr:uid="{00000000-0005-0000-0000-00001C000000}"/>
    <cellStyle name="Comma [0] 2 10 2 2" xfId="36" xr:uid="{00000000-0005-0000-0000-00001D000000}"/>
    <cellStyle name="Comma [0] 2 11" xfId="37" xr:uid="{00000000-0005-0000-0000-00001E000000}"/>
    <cellStyle name="Comma [0] 2 11 2" xfId="38" xr:uid="{00000000-0005-0000-0000-00001F000000}"/>
    <cellStyle name="Comma [0] 2 11 2 2" xfId="39" xr:uid="{00000000-0005-0000-0000-000020000000}"/>
    <cellStyle name="Comma [0] 2 12" xfId="40" xr:uid="{00000000-0005-0000-0000-000021000000}"/>
    <cellStyle name="Comma [0] 2 12 2" xfId="41" xr:uid="{00000000-0005-0000-0000-000022000000}"/>
    <cellStyle name="Comma [0] 2 12 2 2" xfId="42" xr:uid="{00000000-0005-0000-0000-000023000000}"/>
    <cellStyle name="Comma [0] 2 13" xfId="43" xr:uid="{00000000-0005-0000-0000-000024000000}"/>
    <cellStyle name="Comma [0] 2 13 2" xfId="44" xr:uid="{00000000-0005-0000-0000-000025000000}"/>
    <cellStyle name="Comma [0] 2 14" xfId="45" xr:uid="{00000000-0005-0000-0000-000026000000}"/>
    <cellStyle name="Comma [0] 2 14 2" xfId="46" xr:uid="{00000000-0005-0000-0000-000027000000}"/>
    <cellStyle name="Comma [0] 2 15" xfId="47" xr:uid="{00000000-0005-0000-0000-000028000000}"/>
    <cellStyle name="Comma [0] 2 15 2" xfId="48" xr:uid="{00000000-0005-0000-0000-000029000000}"/>
    <cellStyle name="Comma [0] 2 16" xfId="49" xr:uid="{00000000-0005-0000-0000-00002A000000}"/>
    <cellStyle name="Comma [0] 2 16 2" xfId="50" xr:uid="{00000000-0005-0000-0000-00002B000000}"/>
    <cellStyle name="Comma [0] 2 17" xfId="51" xr:uid="{00000000-0005-0000-0000-00002C000000}"/>
    <cellStyle name="Comma [0] 2 17 2" xfId="52" xr:uid="{00000000-0005-0000-0000-00002D000000}"/>
    <cellStyle name="Comma [0] 2 18" xfId="53" xr:uid="{00000000-0005-0000-0000-00002E000000}"/>
    <cellStyle name="Comma [0] 2 18 2" xfId="54" xr:uid="{00000000-0005-0000-0000-00002F000000}"/>
    <cellStyle name="Comma [0] 2 19" xfId="55" xr:uid="{00000000-0005-0000-0000-000030000000}"/>
    <cellStyle name="Comma [0] 2 19 2" xfId="56" xr:uid="{00000000-0005-0000-0000-000031000000}"/>
    <cellStyle name="Comma [0] 2 2" xfId="57" xr:uid="{00000000-0005-0000-0000-000032000000}"/>
    <cellStyle name="Comma [0] 2 2 2" xfId="58" xr:uid="{00000000-0005-0000-0000-000033000000}"/>
    <cellStyle name="Comma [0] 2 2 2 2" xfId="59" xr:uid="{00000000-0005-0000-0000-000034000000}"/>
    <cellStyle name="Comma [0] 2 20" xfId="60" xr:uid="{00000000-0005-0000-0000-000035000000}"/>
    <cellStyle name="Comma [0] 2 20 2" xfId="61" xr:uid="{00000000-0005-0000-0000-000036000000}"/>
    <cellStyle name="Comma [0] 2 21" xfId="62" xr:uid="{00000000-0005-0000-0000-000037000000}"/>
    <cellStyle name="Comma [0] 2 21 2" xfId="63" xr:uid="{00000000-0005-0000-0000-000038000000}"/>
    <cellStyle name="Comma [0] 2 22" xfId="64" xr:uid="{00000000-0005-0000-0000-000039000000}"/>
    <cellStyle name="Comma [0] 2 22 2" xfId="65" xr:uid="{00000000-0005-0000-0000-00003A000000}"/>
    <cellStyle name="Comma [0] 2 23" xfId="66" xr:uid="{00000000-0005-0000-0000-00003B000000}"/>
    <cellStyle name="Comma [0] 2 23 2" xfId="67" xr:uid="{00000000-0005-0000-0000-00003C000000}"/>
    <cellStyle name="Comma [0] 2 24" xfId="68" xr:uid="{00000000-0005-0000-0000-00003D000000}"/>
    <cellStyle name="Comma [0] 2 24 2" xfId="69" xr:uid="{00000000-0005-0000-0000-00003E000000}"/>
    <cellStyle name="Comma [0] 2 25" xfId="70" xr:uid="{00000000-0005-0000-0000-00003F000000}"/>
    <cellStyle name="Comma [0] 2 3" xfId="71" xr:uid="{00000000-0005-0000-0000-000040000000}"/>
    <cellStyle name="Comma [0] 2 3 2" xfId="72" xr:uid="{00000000-0005-0000-0000-000041000000}"/>
    <cellStyle name="Comma [0] 2 4" xfId="73" xr:uid="{00000000-0005-0000-0000-000042000000}"/>
    <cellStyle name="Comma [0] 2 4 2" xfId="74" xr:uid="{00000000-0005-0000-0000-000043000000}"/>
    <cellStyle name="Comma [0] 2 5" xfId="75" xr:uid="{00000000-0005-0000-0000-000044000000}"/>
    <cellStyle name="Comma [0] 2 5 2" xfId="76" xr:uid="{00000000-0005-0000-0000-000045000000}"/>
    <cellStyle name="Comma [0] 2 6" xfId="77" xr:uid="{00000000-0005-0000-0000-000046000000}"/>
    <cellStyle name="Comma [0] 2 6 2" xfId="78" xr:uid="{00000000-0005-0000-0000-000047000000}"/>
    <cellStyle name="Comma [0] 2 7" xfId="79" xr:uid="{00000000-0005-0000-0000-000048000000}"/>
    <cellStyle name="Comma [0] 2 7 2" xfId="80" xr:uid="{00000000-0005-0000-0000-000049000000}"/>
    <cellStyle name="Comma [0] 2 8" xfId="81" xr:uid="{00000000-0005-0000-0000-00004A000000}"/>
    <cellStyle name="Comma [0] 2 8 2" xfId="82" xr:uid="{00000000-0005-0000-0000-00004B000000}"/>
    <cellStyle name="Comma [0] 2 8 2 2" xfId="83" xr:uid="{00000000-0005-0000-0000-00004C000000}"/>
    <cellStyle name="Comma [0] 2 9" xfId="84" xr:uid="{00000000-0005-0000-0000-00004D000000}"/>
    <cellStyle name="Comma [0] 2 9 2" xfId="85" xr:uid="{00000000-0005-0000-0000-00004E000000}"/>
    <cellStyle name="Comma [0] 2 9 2 2" xfId="86" xr:uid="{00000000-0005-0000-0000-00004F000000}"/>
    <cellStyle name="Comma [0] 20" xfId="87" xr:uid="{00000000-0005-0000-0000-000050000000}"/>
    <cellStyle name="Comma [0] 20 2" xfId="88" xr:uid="{00000000-0005-0000-0000-000051000000}"/>
    <cellStyle name="Comma [0] 22" xfId="89" xr:uid="{00000000-0005-0000-0000-000052000000}"/>
    <cellStyle name="Comma [0] 22 2" xfId="90" xr:uid="{00000000-0005-0000-0000-000053000000}"/>
    <cellStyle name="Comma [0] 23" xfId="91" xr:uid="{00000000-0005-0000-0000-000054000000}"/>
    <cellStyle name="Comma [0] 23 2" xfId="92" xr:uid="{00000000-0005-0000-0000-000055000000}"/>
    <cellStyle name="Comma [0] 23 3" xfId="756" xr:uid="{00000000-0005-0000-0000-000056000000}"/>
    <cellStyle name="Comma [0] 24" xfId="93" xr:uid="{00000000-0005-0000-0000-000057000000}"/>
    <cellStyle name="Comma [0] 24 2" xfId="94" xr:uid="{00000000-0005-0000-0000-000058000000}"/>
    <cellStyle name="Comma [0] 25" xfId="95" xr:uid="{00000000-0005-0000-0000-000059000000}"/>
    <cellStyle name="Comma [0] 25 2" xfId="96" xr:uid="{00000000-0005-0000-0000-00005A000000}"/>
    <cellStyle name="Comma [0] 26" xfId="97" xr:uid="{00000000-0005-0000-0000-00005B000000}"/>
    <cellStyle name="Comma [0] 26 2" xfId="98" xr:uid="{00000000-0005-0000-0000-00005C000000}"/>
    <cellStyle name="Comma [0] 27" xfId="99" xr:uid="{00000000-0005-0000-0000-00005D000000}"/>
    <cellStyle name="Comma [0] 27 2" xfId="100" xr:uid="{00000000-0005-0000-0000-00005E000000}"/>
    <cellStyle name="Comma [0] 3" xfId="101" xr:uid="{00000000-0005-0000-0000-00005F000000}"/>
    <cellStyle name="Comma [0] 3 10" xfId="102" xr:uid="{00000000-0005-0000-0000-000060000000}"/>
    <cellStyle name="Comma [0] 3 11" xfId="103" xr:uid="{00000000-0005-0000-0000-000061000000}"/>
    <cellStyle name="Comma [0] 3 2" xfId="104" xr:uid="{00000000-0005-0000-0000-000062000000}"/>
    <cellStyle name="Comma [0] 3 2 2" xfId="105" xr:uid="{00000000-0005-0000-0000-000063000000}"/>
    <cellStyle name="Comma [0] 3 2 2 2" xfId="106" xr:uid="{00000000-0005-0000-0000-000064000000}"/>
    <cellStyle name="Comma [0] 3 2 3" xfId="107" xr:uid="{00000000-0005-0000-0000-000065000000}"/>
    <cellStyle name="Comma [0] 3 3" xfId="108" xr:uid="{00000000-0005-0000-0000-000066000000}"/>
    <cellStyle name="Comma [0] 3 3 2" xfId="109" xr:uid="{00000000-0005-0000-0000-000067000000}"/>
    <cellStyle name="Comma [0] 3 3 2 2" xfId="110" xr:uid="{00000000-0005-0000-0000-000068000000}"/>
    <cellStyle name="Comma [0] 3 3 3" xfId="111" xr:uid="{00000000-0005-0000-0000-000069000000}"/>
    <cellStyle name="Comma [0] 3 4" xfId="112" xr:uid="{00000000-0005-0000-0000-00006A000000}"/>
    <cellStyle name="Comma [0] 3 4 2" xfId="113" xr:uid="{00000000-0005-0000-0000-00006B000000}"/>
    <cellStyle name="Comma [0] 3 4 2 2" xfId="114" xr:uid="{00000000-0005-0000-0000-00006C000000}"/>
    <cellStyle name="Comma [0] 3 4 3" xfId="115" xr:uid="{00000000-0005-0000-0000-00006D000000}"/>
    <cellStyle name="Comma [0] 3 5" xfId="116" xr:uid="{00000000-0005-0000-0000-00006E000000}"/>
    <cellStyle name="Comma [0] 3 5 2" xfId="117" xr:uid="{00000000-0005-0000-0000-00006F000000}"/>
    <cellStyle name="Comma [0] 3 6" xfId="118" xr:uid="{00000000-0005-0000-0000-000070000000}"/>
    <cellStyle name="Comma [0] 3 7" xfId="119" xr:uid="{00000000-0005-0000-0000-000071000000}"/>
    <cellStyle name="Comma [0] 3 7 2" xfId="120" xr:uid="{00000000-0005-0000-0000-000072000000}"/>
    <cellStyle name="Comma [0] 3 7 2 2" xfId="121" xr:uid="{00000000-0005-0000-0000-000073000000}"/>
    <cellStyle name="Comma [0] 3 7 2 3" xfId="122" xr:uid="{00000000-0005-0000-0000-000074000000}"/>
    <cellStyle name="Comma [0] 3 7 2 4" xfId="123" xr:uid="{00000000-0005-0000-0000-000075000000}"/>
    <cellStyle name="Comma [0] 3 7 2 5" xfId="124" xr:uid="{00000000-0005-0000-0000-000076000000}"/>
    <cellStyle name="Comma [0] 3 7 3" xfId="125" xr:uid="{00000000-0005-0000-0000-000077000000}"/>
    <cellStyle name="Comma [0] 3 7 4" xfId="126" xr:uid="{00000000-0005-0000-0000-000078000000}"/>
    <cellStyle name="Comma [0] 3 7 5" xfId="127" xr:uid="{00000000-0005-0000-0000-000079000000}"/>
    <cellStyle name="Comma [0] 3 7 6" xfId="128" xr:uid="{00000000-0005-0000-0000-00007A000000}"/>
    <cellStyle name="Comma [0] 3 8" xfId="129" xr:uid="{00000000-0005-0000-0000-00007B000000}"/>
    <cellStyle name="Comma [0] 3 9" xfId="130" xr:uid="{00000000-0005-0000-0000-00007C000000}"/>
    <cellStyle name="Comma [0] 4" xfId="4" xr:uid="{00000000-0005-0000-0000-00007D000000}"/>
    <cellStyle name="Comma [0] 4 2" xfId="131" xr:uid="{00000000-0005-0000-0000-00007E000000}"/>
    <cellStyle name="Comma [0] 4 2 2" xfId="132" xr:uid="{00000000-0005-0000-0000-00007F000000}"/>
    <cellStyle name="Comma [0] 4 2 2 2" xfId="133" xr:uid="{00000000-0005-0000-0000-000080000000}"/>
    <cellStyle name="Comma [0] 4 3" xfId="134" xr:uid="{00000000-0005-0000-0000-000081000000}"/>
    <cellStyle name="Comma [0] 4 3 2" xfId="135" xr:uid="{00000000-0005-0000-0000-000082000000}"/>
    <cellStyle name="Comma [0] 4 3 2 2" xfId="136" xr:uid="{00000000-0005-0000-0000-000083000000}"/>
    <cellStyle name="Comma [0] 4 4" xfId="137" xr:uid="{00000000-0005-0000-0000-000084000000}"/>
    <cellStyle name="Comma [0] 4 4 2" xfId="138" xr:uid="{00000000-0005-0000-0000-000085000000}"/>
    <cellStyle name="Comma [0] 4 4 2 2" xfId="139" xr:uid="{00000000-0005-0000-0000-000086000000}"/>
    <cellStyle name="Comma [0] 4 5" xfId="140" xr:uid="{00000000-0005-0000-0000-000087000000}"/>
    <cellStyle name="Comma [0] 4 5 2" xfId="141" xr:uid="{00000000-0005-0000-0000-000088000000}"/>
    <cellStyle name="Comma [0] 4 6" xfId="142" xr:uid="{00000000-0005-0000-0000-000089000000}"/>
    <cellStyle name="Comma [0] 4 6 2" xfId="143" xr:uid="{00000000-0005-0000-0000-00008A000000}"/>
    <cellStyle name="Comma [0] 4 7" xfId="144" xr:uid="{00000000-0005-0000-0000-00008B000000}"/>
    <cellStyle name="Comma [0] 4 8" xfId="145" xr:uid="{00000000-0005-0000-0000-00008C000000}"/>
    <cellStyle name="Comma [0] 4 9" xfId="146" xr:uid="{00000000-0005-0000-0000-00008D000000}"/>
    <cellStyle name="Comma [0] 5" xfId="147" xr:uid="{00000000-0005-0000-0000-00008E000000}"/>
    <cellStyle name="Comma [0] 5 2" xfId="148" xr:uid="{00000000-0005-0000-0000-00008F000000}"/>
    <cellStyle name="Comma [0] 5 2 2" xfId="149" xr:uid="{00000000-0005-0000-0000-000090000000}"/>
    <cellStyle name="Comma [0] 6" xfId="150" xr:uid="{00000000-0005-0000-0000-000091000000}"/>
    <cellStyle name="Comma [0] 6 2" xfId="151" xr:uid="{00000000-0005-0000-0000-000092000000}"/>
    <cellStyle name="Comma [0] 6 2 2" xfId="152" xr:uid="{00000000-0005-0000-0000-000093000000}"/>
    <cellStyle name="Comma [0] 6 3" xfId="153" xr:uid="{00000000-0005-0000-0000-000094000000}"/>
    <cellStyle name="Comma [0] 6 4" xfId="154" xr:uid="{00000000-0005-0000-0000-000095000000}"/>
    <cellStyle name="Comma [0] 6 5" xfId="155" xr:uid="{00000000-0005-0000-0000-000096000000}"/>
    <cellStyle name="Comma [0] 7" xfId="156" xr:uid="{00000000-0005-0000-0000-000097000000}"/>
    <cellStyle name="Comma [0] 7 2" xfId="157" xr:uid="{00000000-0005-0000-0000-000098000000}"/>
    <cellStyle name="Comma [0] 8" xfId="158" xr:uid="{00000000-0005-0000-0000-000099000000}"/>
    <cellStyle name="Comma [0] 8 2" xfId="159" xr:uid="{00000000-0005-0000-0000-00009A000000}"/>
    <cellStyle name="Comma [0] 9" xfId="160" xr:uid="{00000000-0005-0000-0000-00009B000000}"/>
    <cellStyle name="Comma [0] 9 2" xfId="161" xr:uid="{00000000-0005-0000-0000-00009C000000}"/>
    <cellStyle name="Comma [0] 9 2 2" xfId="162" xr:uid="{00000000-0005-0000-0000-00009D000000}"/>
    <cellStyle name="Comma [0] 9 3" xfId="163" xr:uid="{00000000-0005-0000-0000-00009E000000}"/>
    <cellStyle name="Comma [0] 9 3 2" xfId="164" xr:uid="{00000000-0005-0000-0000-00009F000000}"/>
    <cellStyle name="Comma [0] 9 4" xfId="165" xr:uid="{00000000-0005-0000-0000-0000A0000000}"/>
    <cellStyle name="Comma 10" xfId="166" xr:uid="{00000000-0005-0000-0000-0000A1000000}"/>
    <cellStyle name="Comma 10 2" xfId="167" xr:uid="{00000000-0005-0000-0000-0000A2000000}"/>
    <cellStyle name="Comma 100" xfId="168" xr:uid="{00000000-0005-0000-0000-0000A3000000}"/>
    <cellStyle name="Comma 11" xfId="169" xr:uid="{00000000-0005-0000-0000-0000A4000000}"/>
    <cellStyle name="Comma 11 2" xfId="170" xr:uid="{00000000-0005-0000-0000-0000A5000000}"/>
    <cellStyle name="Comma 11 2 2" xfId="171" xr:uid="{00000000-0005-0000-0000-0000A6000000}"/>
    <cellStyle name="Comma 11 2 2 2" xfId="172" xr:uid="{00000000-0005-0000-0000-0000A7000000}"/>
    <cellStyle name="Comma 11 2 2 3" xfId="173" xr:uid="{00000000-0005-0000-0000-0000A8000000}"/>
    <cellStyle name="Comma 11 2 2 4" xfId="174" xr:uid="{00000000-0005-0000-0000-0000A9000000}"/>
    <cellStyle name="Comma 11 2 2 5" xfId="175" xr:uid="{00000000-0005-0000-0000-0000AA000000}"/>
    <cellStyle name="Comma 12" xfId="176" xr:uid="{00000000-0005-0000-0000-0000AB000000}"/>
    <cellStyle name="Comma 12 2" xfId="177" xr:uid="{00000000-0005-0000-0000-0000AC000000}"/>
    <cellStyle name="Comma 12 3" xfId="178" xr:uid="{00000000-0005-0000-0000-0000AD000000}"/>
    <cellStyle name="Comma 13" xfId="179" xr:uid="{00000000-0005-0000-0000-0000AE000000}"/>
    <cellStyle name="Comma 13 2" xfId="180" xr:uid="{00000000-0005-0000-0000-0000AF000000}"/>
    <cellStyle name="Comma 13 2 2" xfId="181" xr:uid="{00000000-0005-0000-0000-0000B0000000}"/>
    <cellStyle name="Comma 13 3" xfId="182" xr:uid="{00000000-0005-0000-0000-0000B1000000}"/>
    <cellStyle name="Comma 13 4" xfId="183" xr:uid="{00000000-0005-0000-0000-0000B2000000}"/>
    <cellStyle name="Comma 13 5" xfId="184" xr:uid="{00000000-0005-0000-0000-0000B3000000}"/>
    <cellStyle name="Comma 13 6" xfId="185" xr:uid="{00000000-0005-0000-0000-0000B4000000}"/>
    <cellStyle name="Comma 14" xfId="186" xr:uid="{00000000-0005-0000-0000-0000B5000000}"/>
    <cellStyle name="Comma 14 2" xfId="187" xr:uid="{00000000-0005-0000-0000-0000B6000000}"/>
    <cellStyle name="Comma 14 3" xfId="188" xr:uid="{00000000-0005-0000-0000-0000B7000000}"/>
    <cellStyle name="Comma 14 4" xfId="189" xr:uid="{00000000-0005-0000-0000-0000B8000000}"/>
    <cellStyle name="Comma 14 5" xfId="190" xr:uid="{00000000-0005-0000-0000-0000B9000000}"/>
    <cellStyle name="Comma 15" xfId="191" xr:uid="{00000000-0005-0000-0000-0000BA000000}"/>
    <cellStyle name="Comma 15 2" xfId="192" xr:uid="{00000000-0005-0000-0000-0000BB000000}"/>
    <cellStyle name="Comma 15 3" xfId="193" xr:uid="{00000000-0005-0000-0000-0000BC000000}"/>
    <cellStyle name="Comma 15 4" xfId="194" xr:uid="{00000000-0005-0000-0000-0000BD000000}"/>
    <cellStyle name="Comma 15 5" xfId="195" xr:uid="{00000000-0005-0000-0000-0000BE000000}"/>
    <cellStyle name="Comma 16" xfId="196" xr:uid="{00000000-0005-0000-0000-0000BF000000}"/>
    <cellStyle name="Comma 16 2" xfId="197" xr:uid="{00000000-0005-0000-0000-0000C0000000}"/>
    <cellStyle name="Comma 16 3" xfId="198" xr:uid="{00000000-0005-0000-0000-0000C1000000}"/>
    <cellStyle name="Comma 16 4" xfId="199" xr:uid="{00000000-0005-0000-0000-0000C2000000}"/>
    <cellStyle name="Comma 16 5" xfId="200" xr:uid="{00000000-0005-0000-0000-0000C3000000}"/>
    <cellStyle name="Comma 17" xfId="201" xr:uid="{00000000-0005-0000-0000-0000C4000000}"/>
    <cellStyle name="Comma 17 2" xfId="202" xr:uid="{00000000-0005-0000-0000-0000C5000000}"/>
    <cellStyle name="Comma 17 3" xfId="203" xr:uid="{00000000-0005-0000-0000-0000C6000000}"/>
    <cellStyle name="Comma 17 4" xfId="204" xr:uid="{00000000-0005-0000-0000-0000C7000000}"/>
    <cellStyle name="Comma 17 5" xfId="205" xr:uid="{00000000-0005-0000-0000-0000C8000000}"/>
    <cellStyle name="Comma 18" xfId="206" xr:uid="{00000000-0005-0000-0000-0000C9000000}"/>
    <cellStyle name="Comma 18 2" xfId="207" xr:uid="{00000000-0005-0000-0000-0000CA000000}"/>
    <cellStyle name="Comma 18 3" xfId="208" xr:uid="{00000000-0005-0000-0000-0000CB000000}"/>
    <cellStyle name="Comma 18 4" xfId="209" xr:uid="{00000000-0005-0000-0000-0000CC000000}"/>
    <cellStyle name="Comma 18 5" xfId="210" xr:uid="{00000000-0005-0000-0000-0000CD000000}"/>
    <cellStyle name="Comma 19" xfId="211" xr:uid="{00000000-0005-0000-0000-0000CE000000}"/>
    <cellStyle name="Comma 19 2" xfId="212" xr:uid="{00000000-0005-0000-0000-0000CF000000}"/>
    <cellStyle name="Comma 19 3" xfId="213" xr:uid="{00000000-0005-0000-0000-0000D0000000}"/>
    <cellStyle name="Comma 19 4" xfId="214" xr:uid="{00000000-0005-0000-0000-0000D1000000}"/>
    <cellStyle name="Comma 19 5" xfId="215" xr:uid="{00000000-0005-0000-0000-0000D2000000}"/>
    <cellStyle name="Comma 2" xfId="216" xr:uid="{00000000-0005-0000-0000-0000D3000000}"/>
    <cellStyle name="Comma 2 10" xfId="217" xr:uid="{00000000-0005-0000-0000-0000D4000000}"/>
    <cellStyle name="Comma 2 10 2" xfId="218" xr:uid="{00000000-0005-0000-0000-0000D5000000}"/>
    <cellStyle name="Comma 2 10 2 2" xfId="219" xr:uid="{00000000-0005-0000-0000-0000D6000000}"/>
    <cellStyle name="Comma 2 11" xfId="220" xr:uid="{00000000-0005-0000-0000-0000D7000000}"/>
    <cellStyle name="Comma 2 11 2" xfId="221" xr:uid="{00000000-0005-0000-0000-0000D8000000}"/>
    <cellStyle name="Comma 2 11 2 2" xfId="222" xr:uid="{00000000-0005-0000-0000-0000D9000000}"/>
    <cellStyle name="Comma 2 12" xfId="223" xr:uid="{00000000-0005-0000-0000-0000DA000000}"/>
    <cellStyle name="Comma 2 12 2" xfId="224" xr:uid="{00000000-0005-0000-0000-0000DB000000}"/>
    <cellStyle name="Comma 2 12 2 2" xfId="225" xr:uid="{00000000-0005-0000-0000-0000DC000000}"/>
    <cellStyle name="Comma 2 13" xfId="226" xr:uid="{00000000-0005-0000-0000-0000DD000000}"/>
    <cellStyle name="Comma 2 13 2" xfId="227" xr:uid="{00000000-0005-0000-0000-0000DE000000}"/>
    <cellStyle name="Comma 2 14" xfId="228" xr:uid="{00000000-0005-0000-0000-0000DF000000}"/>
    <cellStyle name="Comma 2 14 2" xfId="229" xr:uid="{00000000-0005-0000-0000-0000E0000000}"/>
    <cellStyle name="Comma 2 15" xfId="230" xr:uid="{00000000-0005-0000-0000-0000E1000000}"/>
    <cellStyle name="Comma 2 15 2" xfId="231" xr:uid="{00000000-0005-0000-0000-0000E2000000}"/>
    <cellStyle name="Comma 2 16" xfId="232" xr:uid="{00000000-0005-0000-0000-0000E3000000}"/>
    <cellStyle name="Comma 2 16 2" xfId="233" xr:uid="{00000000-0005-0000-0000-0000E4000000}"/>
    <cellStyle name="Comma 2 17" xfId="234" xr:uid="{00000000-0005-0000-0000-0000E5000000}"/>
    <cellStyle name="Comma 2 17 2" xfId="235" xr:uid="{00000000-0005-0000-0000-0000E6000000}"/>
    <cellStyle name="Comma 2 18" xfId="236" xr:uid="{00000000-0005-0000-0000-0000E7000000}"/>
    <cellStyle name="Comma 2 18 2" xfId="237" xr:uid="{00000000-0005-0000-0000-0000E8000000}"/>
    <cellStyle name="Comma 2 19" xfId="238" xr:uid="{00000000-0005-0000-0000-0000E9000000}"/>
    <cellStyle name="Comma 2 19 2" xfId="239" xr:uid="{00000000-0005-0000-0000-0000EA000000}"/>
    <cellStyle name="Comma 2 2" xfId="240" xr:uid="{00000000-0005-0000-0000-0000EB000000}"/>
    <cellStyle name="Comma 2 2 2" xfId="241" xr:uid="{00000000-0005-0000-0000-0000EC000000}"/>
    <cellStyle name="Comma 2 20" xfId="242" xr:uid="{00000000-0005-0000-0000-0000ED000000}"/>
    <cellStyle name="Comma 2 20 2" xfId="243" xr:uid="{00000000-0005-0000-0000-0000EE000000}"/>
    <cellStyle name="Comma 2 21" xfId="244" xr:uid="{00000000-0005-0000-0000-0000EF000000}"/>
    <cellStyle name="Comma 2 21 2" xfId="245" xr:uid="{00000000-0005-0000-0000-0000F0000000}"/>
    <cellStyle name="Comma 2 22" xfId="246" xr:uid="{00000000-0005-0000-0000-0000F1000000}"/>
    <cellStyle name="Comma 2 22 2" xfId="247" xr:uid="{00000000-0005-0000-0000-0000F2000000}"/>
    <cellStyle name="Comma 2 23" xfId="248" xr:uid="{00000000-0005-0000-0000-0000F3000000}"/>
    <cellStyle name="Comma 2 23 2" xfId="249" xr:uid="{00000000-0005-0000-0000-0000F4000000}"/>
    <cellStyle name="Comma 2 24" xfId="250" xr:uid="{00000000-0005-0000-0000-0000F5000000}"/>
    <cellStyle name="Comma 2 24 2" xfId="251" xr:uid="{00000000-0005-0000-0000-0000F6000000}"/>
    <cellStyle name="Comma 2 25" xfId="252" xr:uid="{00000000-0005-0000-0000-0000F7000000}"/>
    <cellStyle name="Comma 2 25 2" xfId="253" xr:uid="{00000000-0005-0000-0000-0000F8000000}"/>
    <cellStyle name="Comma 2 26" xfId="8" xr:uid="{00000000-0005-0000-0000-0000F9000000}"/>
    <cellStyle name="Comma 2 3" xfId="254" xr:uid="{00000000-0005-0000-0000-0000FA000000}"/>
    <cellStyle name="Comma 2 3 2" xfId="255" xr:uid="{00000000-0005-0000-0000-0000FB000000}"/>
    <cellStyle name="Comma 2 4" xfId="256" xr:uid="{00000000-0005-0000-0000-0000FC000000}"/>
    <cellStyle name="Comma 2 4 2" xfId="257" xr:uid="{00000000-0005-0000-0000-0000FD000000}"/>
    <cellStyle name="Comma 2 5" xfId="258" xr:uid="{00000000-0005-0000-0000-0000FE000000}"/>
    <cellStyle name="Comma 2 5 2" xfId="259" xr:uid="{00000000-0005-0000-0000-0000FF000000}"/>
    <cellStyle name="Comma 2 6" xfId="260" xr:uid="{00000000-0005-0000-0000-000000010000}"/>
    <cellStyle name="Comma 2 6 2" xfId="261" xr:uid="{00000000-0005-0000-0000-000001010000}"/>
    <cellStyle name="Comma 2 6 2 2" xfId="262" xr:uid="{00000000-0005-0000-0000-000002010000}"/>
    <cellStyle name="Comma 2 7" xfId="263" xr:uid="{00000000-0005-0000-0000-000003010000}"/>
    <cellStyle name="Comma 2 7 2" xfId="264" xr:uid="{00000000-0005-0000-0000-000004010000}"/>
    <cellStyle name="Comma 2 7 2 2" xfId="265" xr:uid="{00000000-0005-0000-0000-000005010000}"/>
    <cellStyle name="Comma 2 8" xfId="266" xr:uid="{00000000-0005-0000-0000-000006010000}"/>
    <cellStyle name="Comma 2 8 2" xfId="267" xr:uid="{00000000-0005-0000-0000-000007010000}"/>
    <cellStyle name="Comma 2 8 2 2" xfId="268" xr:uid="{00000000-0005-0000-0000-000008010000}"/>
    <cellStyle name="Comma 2 9" xfId="269" xr:uid="{00000000-0005-0000-0000-000009010000}"/>
    <cellStyle name="Comma 2 9 2" xfId="270" xr:uid="{00000000-0005-0000-0000-00000A010000}"/>
    <cellStyle name="Comma 2 9 2 2" xfId="271" xr:uid="{00000000-0005-0000-0000-00000B010000}"/>
    <cellStyle name="Comma 20" xfId="272" xr:uid="{00000000-0005-0000-0000-00000C010000}"/>
    <cellStyle name="Comma 20 2" xfId="273" xr:uid="{00000000-0005-0000-0000-00000D010000}"/>
    <cellStyle name="Comma 20 3" xfId="274" xr:uid="{00000000-0005-0000-0000-00000E010000}"/>
    <cellStyle name="Comma 20 4" xfId="275" xr:uid="{00000000-0005-0000-0000-00000F010000}"/>
    <cellStyle name="Comma 20 5" xfId="276" xr:uid="{00000000-0005-0000-0000-000010010000}"/>
    <cellStyle name="Comma 21" xfId="277" xr:uid="{00000000-0005-0000-0000-000011010000}"/>
    <cellStyle name="Comma 21 2" xfId="278" xr:uid="{00000000-0005-0000-0000-000012010000}"/>
    <cellStyle name="Comma 21 3" xfId="279" xr:uid="{00000000-0005-0000-0000-000013010000}"/>
    <cellStyle name="Comma 21 4" xfId="280" xr:uid="{00000000-0005-0000-0000-000014010000}"/>
    <cellStyle name="Comma 21 5" xfId="281" xr:uid="{00000000-0005-0000-0000-000015010000}"/>
    <cellStyle name="Comma 22" xfId="282" xr:uid="{00000000-0005-0000-0000-000016010000}"/>
    <cellStyle name="Comma 22 2" xfId="283" xr:uid="{00000000-0005-0000-0000-000017010000}"/>
    <cellStyle name="Comma 22 3" xfId="284" xr:uid="{00000000-0005-0000-0000-000018010000}"/>
    <cellStyle name="Comma 22 4" xfId="285" xr:uid="{00000000-0005-0000-0000-000019010000}"/>
    <cellStyle name="Comma 22 5" xfId="286" xr:uid="{00000000-0005-0000-0000-00001A010000}"/>
    <cellStyle name="Comma 23" xfId="287" xr:uid="{00000000-0005-0000-0000-00001B010000}"/>
    <cellStyle name="Comma 23 2" xfId="288" xr:uid="{00000000-0005-0000-0000-00001C010000}"/>
    <cellStyle name="Comma 23 3" xfId="289" xr:uid="{00000000-0005-0000-0000-00001D010000}"/>
    <cellStyle name="Comma 23 4" xfId="290" xr:uid="{00000000-0005-0000-0000-00001E010000}"/>
    <cellStyle name="Comma 23 5" xfId="291" xr:uid="{00000000-0005-0000-0000-00001F010000}"/>
    <cellStyle name="Comma 24" xfId="292" xr:uid="{00000000-0005-0000-0000-000020010000}"/>
    <cellStyle name="Comma 24 2" xfId="293" xr:uid="{00000000-0005-0000-0000-000021010000}"/>
    <cellStyle name="Comma 24 3" xfId="294" xr:uid="{00000000-0005-0000-0000-000022010000}"/>
    <cellStyle name="Comma 24 4" xfId="295" xr:uid="{00000000-0005-0000-0000-000023010000}"/>
    <cellStyle name="Comma 24 5" xfId="296" xr:uid="{00000000-0005-0000-0000-000024010000}"/>
    <cellStyle name="Comma 25" xfId="297" xr:uid="{00000000-0005-0000-0000-000025010000}"/>
    <cellStyle name="Comma 25 2" xfId="298" xr:uid="{00000000-0005-0000-0000-000026010000}"/>
    <cellStyle name="Comma 25 3" xfId="299" xr:uid="{00000000-0005-0000-0000-000027010000}"/>
    <cellStyle name="Comma 25 4" xfId="300" xr:uid="{00000000-0005-0000-0000-000028010000}"/>
    <cellStyle name="Comma 25 5" xfId="301" xr:uid="{00000000-0005-0000-0000-000029010000}"/>
    <cellStyle name="Comma 26" xfId="302" xr:uid="{00000000-0005-0000-0000-00002A010000}"/>
    <cellStyle name="Comma 27" xfId="303" xr:uid="{00000000-0005-0000-0000-00002B010000}"/>
    <cellStyle name="Comma 28" xfId="304" xr:uid="{00000000-0005-0000-0000-00002C010000}"/>
    <cellStyle name="Comma 29" xfId="305" xr:uid="{00000000-0005-0000-0000-00002D010000}"/>
    <cellStyle name="Comma 3" xfId="306" xr:uid="{00000000-0005-0000-0000-00002E010000}"/>
    <cellStyle name="Comma 3 2" xfId="307" xr:uid="{00000000-0005-0000-0000-00002F010000}"/>
    <cellStyle name="Comma 3 2 2" xfId="308" xr:uid="{00000000-0005-0000-0000-000030010000}"/>
    <cellStyle name="Comma 3 2 2 2" xfId="309" xr:uid="{00000000-0005-0000-0000-000031010000}"/>
    <cellStyle name="Comma 3 2 3" xfId="310" xr:uid="{00000000-0005-0000-0000-000032010000}"/>
    <cellStyle name="Comma 3 3" xfId="311" xr:uid="{00000000-0005-0000-0000-000033010000}"/>
    <cellStyle name="Comma 3 3 2" xfId="312" xr:uid="{00000000-0005-0000-0000-000034010000}"/>
    <cellStyle name="Comma 3 3 2 2" xfId="313" xr:uid="{00000000-0005-0000-0000-000035010000}"/>
    <cellStyle name="Comma 3 3 3" xfId="314" xr:uid="{00000000-0005-0000-0000-000036010000}"/>
    <cellStyle name="Comma 3 4" xfId="315" xr:uid="{00000000-0005-0000-0000-000037010000}"/>
    <cellStyle name="Comma 3 4 2" xfId="316" xr:uid="{00000000-0005-0000-0000-000038010000}"/>
    <cellStyle name="Comma 3 4 2 2" xfId="317" xr:uid="{00000000-0005-0000-0000-000039010000}"/>
    <cellStyle name="Comma 3 4 3" xfId="318" xr:uid="{00000000-0005-0000-0000-00003A010000}"/>
    <cellStyle name="Comma 3 5" xfId="319" xr:uid="{00000000-0005-0000-0000-00003B010000}"/>
    <cellStyle name="Comma 3 5 2" xfId="320" xr:uid="{00000000-0005-0000-0000-00003C010000}"/>
    <cellStyle name="Comma 30" xfId="321" xr:uid="{00000000-0005-0000-0000-00003D010000}"/>
    <cellStyle name="Comma 31" xfId="322" xr:uid="{00000000-0005-0000-0000-00003E010000}"/>
    <cellStyle name="Comma 32" xfId="323" xr:uid="{00000000-0005-0000-0000-00003F010000}"/>
    <cellStyle name="Comma 33" xfId="324" xr:uid="{00000000-0005-0000-0000-000040010000}"/>
    <cellStyle name="Comma 34" xfId="325" xr:uid="{00000000-0005-0000-0000-000041010000}"/>
    <cellStyle name="Comma 35" xfId="326" xr:uid="{00000000-0005-0000-0000-000042010000}"/>
    <cellStyle name="Comma 36" xfId="327" xr:uid="{00000000-0005-0000-0000-000043010000}"/>
    <cellStyle name="Comma 37" xfId="328" xr:uid="{00000000-0005-0000-0000-000044010000}"/>
    <cellStyle name="Comma 38" xfId="329" xr:uid="{00000000-0005-0000-0000-000045010000}"/>
    <cellStyle name="Comma 39" xfId="330" xr:uid="{00000000-0005-0000-0000-000046010000}"/>
    <cellStyle name="Comma 4" xfId="331" xr:uid="{00000000-0005-0000-0000-000047010000}"/>
    <cellStyle name="Comma 4 2" xfId="332" xr:uid="{00000000-0005-0000-0000-000048010000}"/>
    <cellStyle name="Comma 4 3" xfId="333" xr:uid="{00000000-0005-0000-0000-000049010000}"/>
    <cellStyle name="Comma 4 4" xfId="334" xr:uid="{00000000-0005-0000-0000-00004A010000}"/>
    <cellStyle name="Comma 4 5" xfId="335" xr:uid="{00000000-0005-0000-0000-00004B010000}"/>
    <cellStyle name="Comma 40" xfId="336" xr:uid="{00000000-0005-0000-0000-00004C010000}"/>
    <cellStyle name="Comma 41" xfId="337" xr:uid="{00000000-0005-0000-0000-00004D010000}"/>
    <cellStyle name="Comma 42" xfId="338" xr:uid="{00000000-0005-0000-0000-00004E010000}"/>
    <cellStyle name="Comma 43" xfId="339" xr:uid="{00000000-0005-0000-0000-00004F010000}"/>
    <cellStyle name="Comma 44" xfId="340" xr:uid="{00000000-0005-0000-0000-000050010000}"/>
    <cellStyle name="Comma 45" xfId="341" xr:uid="{00000000-0005-0000-0000-000051010000}"/>
    <cellStyle name="Comma 46" xfId="342" xr:uid="{00000000-0005-0000-0000-000052010000}"/>
    <cellStyle name="Comma 47" xfId="343" xr:uid="{00000000-0005-0000-0000-000053010000}"/>
    <cellStyle name="Comma 48" xfId="344" xr:uid="{00000000-0005-0000-0000-000054010000}"/>
    <cellStyle name="Comma 49" xfId="345" xr:uid="{00000000-0005-0000-0000-000055010000}"/>
    <cellStyle name="Comma 5" xfId="346" xr:uid="{00000000-0005-0000-0000-000056010000}"/>
    <cellStyle name="Comma 5 2" xfId="347" xr:uid="{00000000-0005-0000-0000-000057010000}"/>
    <cellStyle name="Comma 50" xfId="348" xr:uid="{00000000-0005-0000-0000-000058010000}"/>
    <cellStyle name="Comma 51" xfId="349" xr:uid="{00000000-0005-0000-0000-000059010000}"/>
    <cellStyle name="Comma 52" xfId="350" xr:uid="{00000000-0005-0000-0000-00005A010000}"/>
    <cellStyle name="Comma 53" xfId="351" xr:uid="{00000000-0005-0000-0000-00005B010000}"/>
    <cellStyle name="Comma 54" xfId="352" xr:uid="{00000000-0005-0000-0000-00005C010000}"/>
    <cellStyle name="Comma 55" xfId="353" xr:uid="{00000000-0005-0000-0000-00005D010000}"/>
    <cellStyle name="Comma 56" xfId="354" xr:uid="{00000000-0005-0000-0000-00005E010000}"/>
    <cellStyle name="Comma 57" xfId="355" xr:uid="{00000000-0005-0000-0000-00005F010000}"/>
    <cellStyle name="Comma 58" xfId="356" xr:uid="{00000000-0005-0000-0000-000060010000}"/>
    <cellStyle name="Comma 59" xfId="357" xr:uid="{00000000-0005-0000-0000-000061010000}"/>
    <cellStyle name="Comma 6" xfId="358" xr:uid="{00000000-0005-0000-0000-000062010000}"/>
    <cellStyle name="Comma 60" xfId="359" xr:uid="{00000000-0005-0000-0000-000063010000}"/>
    <cellStyle name="Comma 61" xfId="360" xr:uid="{00000000-0005-0000-0000-000064010000}"/>
    <cellStyle name="Comma 62" xfId="361" xr:uid="{00000000-0005-0000-0000-000065010000}"/>
    <cellStyle name="Comma 63" xfId="362" xr:uid="{00000000-0005-0000-0000-000066010000}"/>
    <cellStyle name="Comma 64" xfId="363" xr:uid="{00000000-0005-0000-0000-000067010000}"/>
    <cellStyle name="Comma 65" xfId="364" xr:uid="{00000000-0005-0000-0000-000068010000}"/>
    <cellStyle name="Comma 66" xfId="365" xr:uid="{00000000-0005-0000-0000-000069010000}"/>
    <cellStyle name="Comma 67" xfId="366" xr:uid="{00000000-0005-0000-0000-00006A010000}"/>
    <cellStyle name="Comma 68" xfId="367" xr:uid="{00000000-0005-0000-0000-00006B010000}"/>
    <cellStyle name="Comma 69" xfId="368" xr:uid="{00000000-0005-0000-0000-00006C010000}"/>
    <cellStyle name="Comma 7" xfId="369" xr:uid="{00000000-0005-0000-0000-00006D010000}"/>
    <cellStyle name="Comma 70" xfId="370" xr:uid="{00000000-0005-0000-0000-00006E010000}"/>
    <cellStyle name="Comma 71" xfId="371" xr:uid="{00000000-0005-0000-0000-00006F010000}"/>
    <cellStyle name="Comma 72" xfId="372" xr:uid="{00000000-0005-0000-0000-000070010000}"/>
    <cellStyle name="Comma 73" xfId="373" xr:uid="{00000000-0005-0000-0000-000071010000}"/>
    <cellStyle name="Comma 74" xfId="374" xr:uid="{00000000-0005-0000-0000-000072010000}"/>
    <cellStyle name="Comma 75" xfId="375" xr:uid="{00000000-0005-0000-0000-000073010000}"/>
    <cellStyle name="Comma 76" xfId="376" xr:uid="{00000000-0005-0000-0000-000074010000}"/>
    <cellStyle name="Comma 77" xfId="377" xr:uid="{00000000-0005-0000-0000-000075010000}"/>
    <cellStyle name="Comma 78" xfId="378" xr:uid="{00000000-0005-0000-0000-000076010000}"/>
    <cellStyle name="Comma 79" xfId="379" xr:uid="{00000000-0005-0000-0000-000077010000}"/>
    <cellStyle name="Comma 8" xfId="380" xr:uid="{00000000-0005-0000-0000-000078010000}"/>
    <cellStyle name="Comma 80" xfId="381" xr:uid="{00000000-0005-0000-0000-000079010000}"/>
    <cellStyle name="Comma 81" xfId="382" xr:uid="{00000000-0005-0000-0000-00007A010000}"/>
    <cellStyle name="Comma 82" xfId="383" xr:uid="{00000000-0005-0000-0000-00007B010000}"/>
    <cellStyle name="Comma 83" xfId="384" xr:uid="{00000000-0005-0000-0000-00007C010000}"/>
    <cellStyle name="Comma 84" xfId="385" xr:uid="{00000000-0005-0000-0000-00007D010000}"/>
    <cellStyle name="Comma 85" xfId="386" xr:uid="{00000000-0005-0000-0000-00007E010000}"/>
    <cellStyle name="Comma 86" xfId="387" xr:uid="{00000000-0005-0000-0000-00007F010000}"/>
    <cellStyle name="Comma 87" xfId="388" xr:uid="{00000000-0005-0000-0000-000080010000}"/>
    <cellStyle name="Comma 88" xfId="389" xr:uid="{00000000-0005-0000-0000-000081010000}"/>
    <cellStyle name="Comma 89" xfId="390" xr:uid="{00000000-0005-0000-0000-000082010000}"/>
    <cellStyle name="Comma 9" xfId="391" xr:uid="{00000000-0005-0000-0000-000083010000}"/>
    <cellStyle name="Comma 90" xfId="392" xr:uid="{00000000-0005-0000-0000-000084010000}"/>
    <cellStyle name="Comma 91" xfId="393" xr:uid="{00000000-0005-0000-0000-000085010000}"/>
    <cellStyle name="Comma 92" xfId="394" xr:uid="{00000000-0005-0000-0000-000086010000}"/>
    <cellStyle name="Comma 93" xfId="395" xr:uid="{00000000-0005-0000-0000-000087010000}"/>
    <cellStyle name="Comma 94" xfId="396" xr:uid="{00000000-0005-0000-0000-000088010000}"/>
    <cellStyle name="Comma 95" xfId="397" xr:uid="{00000000-0005-0000-0000-000089010000}"/>
    <cellStyle name="Comma 96" xfId="398" xr:uid="{00000000-0005-0000-0000-00008A010000}"/>
    <cellStyle name="Comma 97" xfId="399" xr:uid="{00000000-0005-0000-0000-00008B010000}"/>
    <cellStyle name="Comma 98" xfId="400" xr:uid="{00000000-0005-0000-0000-00008C010000}"/>
    <cellStyle name="Comma 99" xfId="401" xr:uid="{00000000-0005-0000-0000-00008D010000}"/>
    <cellStyle name="Currency [0] 2" xfId="402" xr:uid="{00000000-0005-0000-0000-00008E010000}"/>
    <cellStyle name="Currency [0] 2 2" xfId="403" xr:uid="{00000000-0005-0000-0000-00008F010000}"/>
    <cellStyle name="Currency 3" xfId="404" xr:uid="{00000000-0005-0000-0000-000090010000}"/>
    <cellStyle name="Currency 3 2" xfId="405" xr:uid="{00000000-0005-0000-0000-000091010000}"/>
    <cellStyle name="Currency 3 3" xfId="406" xr:uid="{00000000-0005-0000-0000-000092010000}"/>
    <cellStyle name="Currency 3 4" xfId="407" xr:uid="{00000000-0005-0000-0000-000093010000}"/>
    <cellStyle name="Currency 3 5" xfId="408" xr:uid="{00000000-0005-0000-0000-000094010000}"/>
    <cellStyle name="Hyperlink" xfId="755" builtinId="8"/>
    <cellStyle name="Normal" xfId="0" builtinId="0"/>
    <cellStyle name="Normal 10" xfId="409" xr:uid="{00000000-0005-0000-0000-000097010000}"/>
    <cellStyle name="Normal 10 2" xfId="410" xr:uid="{00000000-0005-0000-0000-000098010000}"/>
    <cellStyle name="Normal 100" xfId="411" xr:uid="{00000000-0005-0000-0000-000099010000}"/>
    <cellStyle name="Normal 101" xfId="412" xr:uid="{00000000-0005-0000-0000-00009A010000}"/>
    <cellStyle name="Normal 102" xfId="413" xr:uid="{00000000-0005-0000-0000-00009B010000}"/>
    <cellStyle name="Normal 103" xfId="414" xr:uid="{00000000-0005-0000-0000-00009C010000}"/>
    <cellStyle name="Normal 104" xfId="415" xr:uid="{00000000-0005-0000-0000-00009D010000}"/>
    <cellStyle name="Normal 105" xfId="416" xr:uid="{00000000-0005-0000-0000-00009E010000}"/>
    <cellStyle name="Normal 106" xfId="417" xr:uid="{00000000-0005-0000-0000-00009F010000}"/>
    <cellStyle name="Normal 107" xfId="418" xr:uid="{00000000-0005-0000-0000-0000A0010000}"/>
    <cellStyle name="Normal 107 2" xfId="419" xr:uid="{00000000-0005-0000-0000-0000A1010000}"/>
    <cellStyle name="Normal 108 2" xfId="420" xr:uid="{00000000-0005-0000-0000-0000A2010000}"/>
    <cellStyle name="Normal 109 2" xfId="421" xr:uid="{00000000-0005-0000-0000-0000A3010000}"/>
    <cellStyle name="Normal 11" xfId="422" xr:uid="{00000000-0005-0000-0000-0000A4010000}"/>
    <cellStyle name="Normal 11 2" xfId="423" xr:uid="{00000000-0005-0000-0000-0000A5010000}"/>
    <cellStyle name="Normal 11 3" xfId="424" xr:uid="{00000000-0005-0000-0000-0000A6010000}"/>
    <cellStyle name="Normal 110" xfId="425" xr:uid="{00000000-0005-0000-0000-0000A7010000}"/>
    <cellStyle name="Normal 111" xfId="426" xr:uid="{00000000-0005-0000-0000-0000A8010000}"/>
    <cellStyle name="Normal 112" xfId="427" xr:uid="{00000000-0005-0000-0000-0000A9010000}"/>
    <cellStyle name="Normal 113" xfId="428" xr:uid="{00000000-0005-0000-0000-0000AA010000}"/>
    <cellStyle name="Normal 114" xfId="429" xr:uid="{00000000-0005-0000-0000-0000AB010000}"/>
    <cellStyle name="Normal 116" xfId="430" xr:uid="{00000000-0005-0000-0000-0000AC010000}"/>
    <cellStyle name="Normal 117" xfId="431" xr:uid="{00000000-0005-0000-0000-0000AD010000}"/>
    <cellStyle name="Normal 118" xfId="432" xr:uid="{00000000-0005-0000-0000-0000AE010000}"/>
    <cellStyle name="Normal 119" xfId="433" xr:uid="{00000000-0005-0000-0000-0000AF010000}"/>
    <cellStyle name="Normal 12" xfId="434" xr:uid="{00000000-0005-0000-0000-0000B0010000}"/>
    <cellStyle name="Normal 12 2" xfId="435" xr:uid="{00000000-0005-0000-0000-0000B1010000}"/>
    <cellStyle name="Normal 12 3" xfId="436" xr:uid="{00000000-0005-0000-0000-0000B2010000}"/>
    <cellStyle name="Normal 120" xfId="437" xr:uid="{00000000-0005-0000-0000-0000B3010000}"/>
    <cellStyle name="Normal 121" xfId="438" xr:uid="{00000000-0005-0000-0000-0000B4010000}"/>
    <cellStyle name="Normal 122" xfId="439" xr:uid="{00000000-0005-0000-0000-0000B5010000}"/>
    <cellStyle name="Normal 123" xfId="440" xr:uid="{00000000-0005-0000-0000-0000B6010000}"/>
    <cellStyle name="Normal 125 2" xfId="441" xr:uid="{00000000-0005-0000-0000-0000B7010000}"/>
    <cellStyle name="Normal 126 2" xfId="442" xr:uid="{00000000-0005-0000-0000-0000B8010000}"/>
    <cellStyle name="Normal 127 2" xfId="443" xr:uid="{00000000-0005-0000-0000-0000B9010000}"/>
    <cellStyle name="Normal 128 2" xfId="444" xr:uid="{00000000-0005-0000-0000-0000BA010000}"/>
    <cellStyle name="Normal 13" xfId="445" xr:uid="{00000000-0005-0000-0000-0000BB010000}"/>
    <cellStyle name="Normal 13 2" xfId="446" xr:uid="{00000000-0005-0000-0000-0000BC010000}"/>
    <cellStyle name="Normal 13 3" xfId="447" xr:uid="{00000000-0005-0000-0000-0000BD010000}"/>
    <cellStyle name="Normal 13 4" xfId="448" xr:uid="{00000000-0005-0000-0000-0000BE010000}"/>
    <cellStyle name="Normal 131" xfId="449" xr:uid="{00000000-0005-0000-0000-0000BF010000}"/>
    <cellStyle name="Normal 132" xfId="450" xr:uid="{00000000-0005-0000-0000-0000C0010000}"/>
    <cellStyle name="Normal 133" xfId="451" xr:uid="{00000000-0005-0000-0000-0000C1010000}"/>
    <cellStyle name="Normal 134" xfId="452" xr:uid="{00000000-0005-0000-0000-0000C2010000}"/>
    <cellStyle name="Normal 135" xfId="453" xr:uid="{00000000-0005-0000-0000-0000C3010000}"/>
    <cellStyle name="Normal 137" xfId="454" xr:uid="{00000000-0005-0000-0000-0000C4010000}"/>
    <cellStyle name="Normal 138" xfId="455" xr:uid="{00000000-0005-0000-0000-0000C5010000}"/>
    <cellStyle name="Normal 139" xfId="456" xr:uid="{00000000-0005-0000-0000-0000C6010000}"/>
    <cellStyle name="Normal 14" xfId="457" xr:uid="{00000000-0005-0000-0000-0000C7010000}"/>
    <cellStyle name="Normal 14 2" xfId="458" xr:uid="{00000000-0005-0000-0000-0000C8010000}"/>
    <cellStyle name="Normal 140" xfId="459" xr:uid="{00000000-0005-0000-0000-0000C9010000}"/>
    <cellStyle name="Normal 142" xfId="460" xr:uid="{00000000-0005-0000-0000-0000CA010000}"/>
    <cellStyle name="Normal 143" xfId="461" xr:uid="{00000000-0005-0000-0000-0000CB010000}"/>
    <cellStyle name="Normal 144" xfId="462" xr:uid="{00000000-0005-0000-0000-0000CC010000}"/>
    <cellStyle name="Normal 146" xfId="463" xr:uid="{00000000-0005-0000-0000-0000CD010000}"/>
    <cellStyle name="Normal 147" xfId="464" xr:uid="{00000000-0005-0000-0000-0000CE010000}"/>
    <cellStyle name="Normal 148" xfId="465" xr:uid="{00000000-0005-0000-0000-0000CF010000}"/>
    <cellStyle name="Normal 149" xfId="466" xr:uid="{00000000-0005-0000-0000-0000D0010000}"/>
    <cellStyle name="Normal 15" xfId="467" xr:uid="{00000000-0005-0000-0000-0000D1010000}"/>
    <cellStyle name="Normal 15 2" xfId="468" xr:uid="{00000000-0005-0000-0000-0000D2010000}"/>
    <cellStyle name="Normal 15 3" xfId="469" xr:uid="{00000000-0005-0000-0000-0000D3010000}"/>
    <cellStyle name="Normal 15 4" xfId="470" xr:uid="{00000000-0005-0000-0000-0000D4010000}"/>
    <cellStyle name="Normal 15 5" xfId="471" xr:uid="{00000000-0005-0000-0000-0000D5010000}"/>
    <cellStyle name="Normal 15 6" xfId="472" xr:uid="{00000000-0005-0000-0000-0000D6010000}"/>
    <cellStyle name="Normal 150" xfId="473" xr:uid="{00000000-0005-0000-0000-0000D7010000}"/>
    <cellStyle name="Normal 151" xfId="474" xr:uid="{00000000-0005-0000-0000-0000D8010000}"/>
    <cellStyle name="Normal 152" xfId="475" xr:uid="{00000000-0005-0000-0000-0000D9010000}"/>
    <cellStyle name="Normal 153" xfId="476" xr:uid="{00000000-0005-0000-0000-0000DA010000}"/>
    <cellStyle name="Normal 154" xfId="477" xr:uid="{00000000-0005-0000-0000-0000DB010000}"/>
    <cellStyle name="Normal 155" xfId="478" xr:uid="{00000000-0005-0000-0000-0000DC010000}"/>
    <cellStyle name="Normal 156" xfId="479" xr:uid="{00000000-0005-0000-0000-0000DD010000}"/>
    <cellStyle name="Normal 158" xfId="480" xr:uid="{00000000-0005-0000-0000-0000DE010000}"/>
    <cellStyle name="Normal 159" xfId="481" xr:uid="{00000000-0005-0000-0000-0000DF010000}"/>
    <cellStyle name="Normal 16" xfId="482" xr:uid="{00000000-0005-0000-0000-0000E0010000}"/>
    <cellStyle name="Normal 16 2" xfId="483" xr:uid="{00000000-0005-0000-0000-0000E1010000}"/>
    <cellStyle name="Normal 160" xfId="484" xr:uid="{00000000-0005-0000-0000-0000E2010000}"/>
    <cellStyle name="Normal 161" xfId="485" xr:uid="{00000000-0005-0000-0000-0000E3010000}"/>
    <cellStyle name="Normal 162" xfId="486" xr:uid="{00000000-0005-0000-0000-0000E4010000}"/>
    <cellStyle name="Normal 163" xfId="487" xr:uid="{00000000-0005-0000-0000-0000E5010000}"/>
    <cellStyle name="Normal 164" xfId="488" xr:uid="{00000000-0005-0000-0000-0000E6010000}"/>
    <cellStyle name="Normal 165" xfId="489" xr:uid="{00000000-0005-0000-0000-0000E7010000}"/>
    <cellStyle name="Normal 167" xfId="490" xr:uid="{00000000-0005-0000-0000-0000E8010000}"/>
    <cellStyle name="Normal 168" xfId="491" xr:uid="{00000000-0005-0000-0000-0000E9010000}"/>
    <cellStyle name="Normal 169" xfId="492" xr:uid="{00000000-0005-0000-0000-0000EA010000}"/>
    <cellStyle name="Normal 17" xfId="6" xr:uid="{00000000-0005-0000-0000-0000EB010000}"/>
    <cellStyle name="Normal 17 2" xfId="493" xr:uid="{00000000-0005-0000-0000-0000EC010000}"/>
    <cellStyle name="Normal 170" xfId="494" xr:uid="{00000000-0005-0000-0000-0000ED010000}"/>
    <cellStyle name="Normal 171" xfId="495" xr:uid="{00000000-0005-0000-0000-0000EE010000}"/>
    <cellStyle name="Normal 172" xfId="496" xr:uid="{00000000-0005-0000-0000-0000EF010000}"/>
    <cellStyle name="Normal 173" xfId="497" xr:uid="{00000000-0005-0000-0000-0000F0010000}"/>
    <cellStyle name="Normal 174" xfId="498" xr:uid="{00000000-0005-0000-0000-0000F1010000}"/>
    <cellStyle name="Normal 175" xfId="499" xr:uid="{00000000-0005-0000-0000-0000F2010000}"/>
    <cellStyle name="Normal 176" xfId="500" xr:uid="{00000000-0005-0000-0000-0000F3010000}"/>
    <cellStyle name="Normal 177" xfId="501" xr:uid="{00000000-0005-0000-0000-0000F4010000}"/>
    <cellStyle name="Normal 178" xfId="502" xr:uid="{00000000-0005-0000-0000-0000F5010000}"/>
    <cellStyle name="Normal 179" xfId="503" xr:uid="{00000000-0005-0000-0000-0000F6010000}"/>
    <cellStyle name="Normal 18" xfId="504" xr:uid="{00000000-0005-0000-0000-0000F7010000}"/>
    <cellStyle name="Normal 18 2" xfId="505" xr:uid="{00000000-0005-0000-0000-0000F8010000}"/>
    <cellStyle name="Normal 18 3" xfId="506" xr:uid="{00000000-0005-0000-0000-0000F9010000}"/>
    <cellStyle name="Normal 18 4" xfId="507" xr:uid="{00000000-0005-0000-0000-0000FA010000}"/>
    <cellStyle name="Normal 180" xfId="508" xr:uid="{00000000-0005-0000-0000-0000FB010000}"/>
    <cellStyle name="Normal 181" xfId="509" xr:uid="{00000000-0005-0000-0000-0000FC010000}"/>
    <cellStyle name="Normal 184" xfId="510" xr:uid="{00000000-0005-0000-0000-0000FD010000}"/>
    <cellStyle name="Normal 184 2" xfId="511" xr:uid="{00000000-0005-0000-0000-0000FE010000}"/>
    <cellStyle name="Normal 185" xfId="512" xr:uid="{00000000-0005-0000-0000-0000FF010000}"/>
    <cellStyle name="Normal 185 2" xfId="513" xr:uid="{00000000-0005-0000-0000-000000020000}"/>
    <cellStyle name="Normal 186" xfId="514" xr:uid="{00000000-0005-0000-0000-000001020000}"/>
    <cellStyle name="Normal 186 2" xfId="515" xr:uid="{00000000-0005-0000-0000-000002020000}"/>
    <cellStyle name="Normal 187" xfId="516" xr:uid="{00000000-0005-0000-0000-000003020000}"/>
    <cellStyle name="Normal 187 2" xfId="517" xr:uid="{00000000-0005-0000-0000-000004020000}"/>
    <cellStyle name="Normal 188" xfId="518" xr:uid="{00000000-0005-0000-0000-000005020000}"/>
    <cellStyle name="Normal 188 2" xfId="519" xr:uid="{00000000-0005-0000-0000-000006020000}"/>
    <cellStyle name="Normal 189" xfId="520" xr:uid="{00000000-0005-0000-0000-000007020000}"/>
    <cellStyle name="Normal 189 2" xfId="521" xr:uid="{00000000-0005-0000-0000-000008020000}"/>
    <cellStyle name="Normal 19" xfId="522" xr:uid="{00000000-0005-0000-0000-000009020000}"/>
    <cellStyle name="Normal 19 2" xfId="523" xr:uid="{00000000-0005-0000-0000-00000A020000}"/>
    <cellStyle name="Normal 190" xfId="524" xr:uid="{00000000-0005-0000-0000-00000B020000}"/>
    <cellStyle name="Normal 190 2" xfId="525" xr:uid="{00000000-0005-0000-0000-00000C020000}"/>
    <cellStyle name="Normal 191" xfId="526" xr:uid="{00000000-0005-0000-0000-00000D020000}"/>
    <cellStyle name="Normal 191 2" xfId="527" xr:uid="{00000000-0005-0000-0000-00000E020000}"/>
    <cellStyle name="Normal 194" xfId="528" xr:uid="{00000000-0005-0000-0000-00000F020000}"/>
    <cellStyle name="Normal 194 2" xfId="529" xr:uid="{00000000-0005-0000-0000-000010020000}"/>
    <cellStyle name="Normal 195" xfId="530" xr:uid="{00000000-0005-0000-0000-000011020000}"/>
    <cellStyle name="Normal 195 2" xfId="531" xr:uid="{00000000-0005-0000-0000-000012020000}"/>
    <cellStyle name="Normal 196" xfId="532" xr:uid="{00000000-0005-0000-0000-000013020000}"/>
    <cellStyle name="Normal 196 2" xfId="533" xr:uid="{00000000-0005-0000-0000-000014020000}"/>
    <cellStyle name="Normal 197" xfId="534" xr:uid="{00000000-0005-0000-0000-000015020000}"/>
    <cellStyle name="Normal 197 2" xfId="535" xr:uid="{00000000-0005-0000-0000-000016020000}"/>
    <cellStyle name="Normal 198" xfId="536" xr:uid="{00000000-0005-0000-0000-000017020000}"/>
    <cellStyle name="Normal 198 2" xfId="537" xr:uid="{00000000-0005-0000-0000-000018020000}"/>
    <cellStyle name="Normal 199" xfId="538" xr:uid="{00000000-0005-0000-0000-000019020000}"/>
    <cellStyle name="Normal 199 2" xfId="539" xr:uid="{00000000-0005-0000-0000-00001A020000}"/>
    <cellStyle name="Normal 2" xfId="540" xr:uid="{00000000-0005-0000-0000-00001B020000}"/>
    <cellStyle name="Normal 2 10" xfId="541" xr:uid="{00000000-0005-0000-0000-00001C020000}"/>
    <cellStyle name="Normal 2 10 2" xfId="542" xr:uid="{00000000-0005-0000-0000-00001D020000}"/>
    <cellStyle name="Normal 2 10_REKAP RKA 2017" xfId="543" xr:uid="{00000000-0005-0000-0000-00001E020000}"/>
    <cellStyle name="Normal 2 11" xfId="544" xr:uid="{00000000-0005-0000-0000-00001F020000}"/>
    <cellStyle name="Normal 2 11 2" xfId="545" xr:uid="{00000000-0005-0000-0000-000020020000}"/>
    <cellStyle name="Normal 2 12" xfId="546" xr:uid="{00000000-0005-0000-0000-000021020000}"/>
    <cellStyle name="Normal 2 12 2" xfId="547" xr:uid="{00000000-0005-0000-0000-000022020000}"/>
    <cellStyle name="Normal 2 13" xfId="548" xr:uid="{00000000-0005-0000-0000-000023020000}"/>
    <cellStyle name="Normal 2 14" xfId="549" xr:uid="{00000000-0005-0000-0000-000024020000}"/>
    <cellStyle name="Normal 2 15" xfId="550" xr:uid="{00000000-0005-0000-0000-000025020000}"/>
    <cellStyle name="Normal 2 16" xfId="551" xr:uid="{00000000-0005-0000-0000-000026020000}"/>
    <cellStyle name="Normal 2 17" xfId="552" xr:uid="{00000000-0005-0000-0000-000027020000}"/>
    <cellStyle name="Normal 2 18" xfId="553" xr:uid="{00000000-0005-0000-0000-000028020000}"/>
    <cellStyle name="Normal 2 19" xfId="554" xr:uid="{00000000-0005-0000-0000-000029020000}"/>
    <cellStyle name="Normal 2 2" xfId="555" xr:uid="{00000000-0005-0000-0000-00002A020000}"/>
    <cellStyle name="Normal 2 2 10" xfId="556" xr:uid="{00000000-0005-0000-0000-00002B020000}"/>
    <cellStyle name="Normal 2 2 11" xfId="557" xr:uid="{00000000-0005-0000-0000-00002C020000}"/>
    <cellStyle name="Normal 2 2 12" xfId="558" xr:uid="{00000000-0005-0000-0000-00002D020000}"/>
    <cellStyle name="Normal 2 2 13" xfId="559" xr:uid="{00000000-0005-0000-0000-00002E020000}"/>
    <cellStyle name="Normal 2 2 14" xfId="560" xr:uid="{00000000-0005-0000-0000-00002F020000}"/>
    <cellStyle name="Normal 2 2 15" xfId="561" xr:uid="{00000000-0005-0000-0000-000030020000}"/>
    <cellStyle name="Normal 2 2 16" xfId="562" xr:uid="{00000000-0005-0000-0000-000031020000}"/>
    <cellStyle name="Normal 2 2 17" xfId="563" xr:uid="{00000000-0005-0000-0000-000032020000}"/>
    <cellStyle name="Normal 2 2 18" xfId="564" xr:uid="{00000000-0005-0000-0000-000033020000}"/>
    <cellStyle name="Normal 2 2 19" xfId="565" xr:uid="{00000000-0005-0000-0000-000034020000}"/>
    <cellStyle name="Normal 2 2 2" xfId="566" xr:uid="{00000000-0005-0000-0000-000035020000}"/>
    <cellStyle name="Normal 2 2 2 2" xfId="567" xr:uid="{00000000-0005-0000-0000-000036020000}"/>
    <cellStyle name="Normal 2 2 2 3" xfId="568" xr:uid="{00000000-0005-0000-0000-000037020000}"/>
    <cellStyle name="Normal 2 2 20" xfId="569" xr:uid="{00000000-0005-0000-0000-000038020000}"/>
    <cellStyle name="Normal 2 2 21" xfId="570" xr:uid="{00000000-0005-0000-0000-000039020000}"/>
    <cellStyle name="Normal 2 2 22" xfId="571" xr:uid="{00000000-0005-0000-0000-00003A020000}"/>
    <cellStyle name="Normal 2 2 23" xfId="572" xr:uid="{00000000-0005-0000-0000-00003B020000}"/>
    <cellStyle name="Normal 2 2 24" xfId="573" xr:uid="{00000000-0005-0000-0000-00003C020000}"/>
    <cellStyle name="Normal 2 2 25" xfId="574" xr:uid="{00000000-0005-0000-0000-00003D020000}"/>
    <cellStyle name="Normal 2 2 3" xfId="575" xr:uid="{00000000-0005-0000-0000-00003E020000}"/>
    <cellStyle name="Normal 2 2 3 2" xfId="576" xr:uid="{00000000-0005-0000-0000-00003F020000}"/>
    <cellStyle name="Normal 2 2 4" xfId="577" xr:uid="{00000000-0005-0000-0000-000040020000}"/>
    <cellStyle name="Normal 2 2 4 2" xfId="578" xr:uid="{00000000-0005-0000-0000-000041020000}"/>
    <cellStyle name="Normal 2 2 5" xfId="579" xr:uid="{00000000-0005-0000-0000-000042020000}"/>
    <cellStyle name="Normal 2 2 5 2" xfId="580" xr:uid="{00000000-0005-0000-0000-000043020000}"/>
    <cellStyle name="Normal 2 2 6" xfId="581" xr:uid="{00000000-0005-0000-0000-000044020000}"/>
    <cellStyle name="Normal 2 2 7" xfId="582" xr:uid="{00000000-0005-0000-0000-000045020000}"/>
    <cellStyle name="Normal 2 2 8" xfId="583" xr:uid="{00000000-0005-0000-0000-000046020000}"/>
    <cellStyle name="Normal 2 2 9" xfId="584" xr:uid="{00000000-0005-0000-0000-000047020000}"/>
    <cellStyle name="Normal 2 20" xfId="585" xr:uid="{00000000-0005-0000-0000-000048020000}"/>
    <cellStyle name="Normal 2 21" xfId="586" xr:uid="{00000000-0005-0000-0000-000049020000}"/>
    <cellStyle name="Normal 2 22" xfId="587" xr:uid="{00000000-0005-0000-0000-00004A020000}"/>
    <cellStyle name="Normal 2 23" xfId="588" xr:uid="{00000000-0005-0000-0000-00004B020000}"/>
    <cellStyle name="Normal 2 24" xfId="589" xr:uid="{00000000-0005-0000-0000-00004C020000}"/>
    <cellStyle name="Normal 2 3" xfId="590" xr:uid="{00000000-0005-0000-0000-00004D020000}"/>
    <cellStyle name="Normal 2 4" xfId="591" xr:uid="{00000000-0005-0000-0000-00004E020000}"/>
    <cellStyle name="Normal 2 4 2" xfId="592" xr:uid="{00000000-0005-0000-0000-00004F020000}"/>
    <cellStyle name="Normal 2 4 3" xfId="593" xr:uid="{00000000-0005-0000-0000-000050020000}"/>
    <cellStyle name="Normal 2 4 4" xfId="594" xr:uid="{00000000-0005-0000-0000-000051020000}"/>
    <cellStyle name="Normal 2 5" xfId="595" xr:uid="{00000000-0005-0000-0000-000052020000}"/>
    <cellStyle name="Normal 2 6" xfId="596" xr:uid="{00000000-0005-0000-0000-000053020000}"/>
    <cellStyle name="Normal 2 6 2_REKAP RKA 2017" xfId="597" xr:uid="{00000000-0005-0000-0000-000054020000}"/>
    <cellStyle name="Normal 2 7" xfId="598" xr:uid="{00000000-0005-0000-0000-000055020000}"/>
    <cellStyle name="Normal 2 7 2" xfId="599" xr:uid="{00000000-0005-0000-0000-000056020000}"/>
    <cellStyle name="Normal 2 8" xfId="600" xr:uid="{00000000-0005-0000-0000-000057020000}"/>
    <cellStyle name="Normal 2 8 2" xfId="601" xr:uid="{00000000-0005-0000-0000-000058020000}"/>
    <cellStyle name="Normal 2 9" xfId="602" xr:uid="{00000000-0005-0000-0000-000059020000}"/>
    <cellStyle name="Normal 2 9 2" xfId="603" xr:uid="{00000000-0005-0000-0000-00005A020000}"/>
    <cellStyle name="Normal 2_USULAN BOP DAN INSENTIF TK, RA DAN KOBER TAHUN 2013 - PER KECAMATAN" xfId="604" xr:uid="{00000000-0005-0000-0000-00005B020000}"/>
    <cellStyle name="Normal 20" xfId="605" xr:uid="{00000000-0005-0000-0000-00005C020000}"/>
    <cellStyle name="Normal 20 2" xfId="606" xr:uid="{00000000-0005-0000-0000-00005D020000}"/>
    <cellStyle name="Normal 200" xfId="607" xr:uid="{00000000-0005-0000-0000-00005E020000}"/>
    <cellStyle name="Normal 200 2" xfId="608" xr:uid="{00000000-0005-0000-0000-00005F020000}"/>
    <cellStyle name="Normal 201" xfId="609" xr:uid="{00000000-0005-0000-0000-000060020000}"/>
    <cellStyle name="Normal 201 2" xfId="610" xr:uid="{00000000-0005-0000-0000-000061020000}"/>
    <cellStyle name="Normal 202" xfId="611" xr:uid="{00000000-0005-0000-0000-000062020000}"/>
    <cellStyle name="Normal 202 2" xfId="612" xr:uid="{00000000-0005-0000-0000-000063020000}"/>
    <cellStyle name="Normal 203" xfId="613" xr:uid="{00000000-0005-0000-0000-000064020000}"/>
    <cellStyle name="Normal 203 2" xfId="614" xr:uid="{00000000-0005-0000-0000-000065020000}"/>
    <cellStyle name="Normal 204" xfId="615" xr:uid="{00000000-0005-0000-0000-000066020000}"/>
    <cellStyle name="Normal 204 2" xfId="616" xr:uid="{00000000-0005-0000-0000-000067020000}"/>
    <cellStyle name="Normal 21" xfId="617" xr:uid="{00000000-0005-0000-0000-000068020000}"/>
    <cellStyle name="Normal 21 2" xfId="618" xr:uid="{00000000-0005-0000-0000-000069020000}"/>
    <cellStyle name="Normal 21 2 2" xfId="619" xr:uid="{00000000-0005-0000-0000-00006A020000}"/>
    <cellStyle name="Normal 21 3" xfId="620" xr:uid="{00000000-0005-0000-0000-00006B020000}"/>
    <cellStyle name="Normal 22" xfId="621" xr:uid="{00000000-0005-0000-0000-00006C020000}"/>
    <cellStyle name="Normal 22 2" xfId="622" xr:uid="{00000000-0005-0000-0000-00006D020000}"/>
    <cellStyle name="Normal 23" xfId="623" xr:uid="{00000000-0005-0000-0000-00006E020000}"/>
    <cellStyle name="Normal 23 2" xfId="624" xr:uid="{00000000-0005-0000-0000-00006F020000}"/>
    <cellStyle name="Normal 24" xfId="625" xr:uid="{00000000-0005-0000-0000-000070020000}"/>
    <cellStyle name="Normal 24 2" xfId="626" xr:uid="{00000000-0005-0000-0000-000071020000}"/>
    <cellStyle name="Normal 25" xfId="627" xr:uid="{00000000-0005-0000-0000-000072020000}"/>
    <cellStyle name="Normal 25 2" xfId="628" xr:uid="{00000000-0005-0000-0000-000073020000}"/>
    <cellStyle name="Normal 26" xfId="629" xr:uid="{00000000-0005-0000-0000-000074020000}"/>
    <cellStyle name="Normal 26 2" xfId="630" xr:uid="{00000000-0005-0000-0000-000075020000}"/>
    <cellStyle name="Normal 27" xfId="631" xr:uid="{00000000-0005-0000-0000-000076020000}"/>
    <cellStyle name="Normal 28" xfId="632" xr:uid="{00000000-0005-0000-0000-000077020000}"/>
    <cellStyle name="Normal 29" xfId="633" xr:uid="{00000000-0005-0000-0000-000078020000}"/>
    <cellStyle name="Normal 3" xfId="7" xr:uid="{00000000-0005-0000-0000-000079020000}"/>
    <cellStyle name="Normal 3 2" xfId="634" xr:uid="{00000000-0005-0000-0000-00007A020000}"/>
    <cellStyle name="Normal 3 2 2" xfId="635" xr:uid="{00000000-0005-0000-0000-00007B020000}"/>
    <cellStyle name="Normal 3 2 3" xfId="636" xr:uid="{00000000-0005-0000-0000-00007C020000}"/>
    <cellStyle name="Normal 3 3" xfId="637" xr:uid="{00000000-0005-0000-0000-00007D020000}"/>
    <cellStyle name="Normal 3 3 2" xfId="638" xr:uid="{00000000-0005-0000-0000-00007E020000}"/>
    <cellStyle name="Normal 3 4" xfId="639" xr:uid="{00000000-0005-0000-0000-00007F020000}"/>
    <cellStyle name="Normal 3 4 2" xfId="640" xr:uid="{00000000-0005-0000-0000-000080020000}"/>
    <cellStyle name="Normal 3 5" xfId="5" xr:uid="{00000000-0005-0000-0000-000081020000}"/>
    <cellStyle name="Normal 30" xfId="641" xr:uid="{00000000-0005-0000-0000-000082020000}"/>
    <cellStyle name="Normal 31" xfId="642" xr:uid="{00000000-0005-0000-0000-000083020000}"/>
    <cellStyle name="Normal 32" xfId="643" xr:uid="{00000000-0005-0000-0000-000084020000}"/>
    <cellStyle name="Normal 33" xfId="644" xr:uid="{00000000-0005-0000-0000-000085020000}"/>
    <cellStyle name="Normal 34" xfId="645" xr:uid="{00000000-0005-0000-0000-000086020000}"/>
    <cellStyle name="Normal 35" xfId="646" xr:uid="{00000000-0005-0000-0000-000087020000}"/>
    <cellStyle name="Normal 36" xfId="647" xr:uid="{00000000-0005-0000-0000-000088020000}"/>
    <cellStyle name="Normal 37" xfId="648" xr:uid="{00000000-0005-0000-0000-000089020000}"/>
    <cellStyle name="Normal 38" xfId="649" xr:uid="{00000000-0005-0000-0000-00008A020000}"/>
    <cellStyle name="Normal 39" xfId="650" xr:uid="{00000000-0005-0000-0000-00008B020000}"/>
    <cellStyle name="Normal 4" xfId="651" xr:uid="{00000000-0005-0000-0000-00008C020000}"/>
    <cellStyle name="Normal 4 2" xfId="652" xr:uid="{00000000-0005-0000-0000-00008D020000}"/>
    <cellStyle name="Normal 4 2 2" xfId="653" xr:uid="{00000000-0005-0000-0000-00008E020000}"/>
    <cellStyle name="Normal 4 2 3" xfId="654" xr:uid="{00000000-0005-0000-0000-00008F020000}"/>
    <cellStyle name="Normal 4 3" xfId="655" xr:uid="{00000000-0005-0000-0000-000090020000}"/>
    <cellStyle name="Normal 4 3 2" xfId="656" xr:uid="{00000000-0005-0000-0000-000091020000}"/>
    <cellStyle name="Normal 4 4" xfId="657" xr:uid="{00000000-0005-0000-0000-000092020000}"/>
    <cellStyle name="Normal 4 4 2" xfId="658" xr:uid="{00000000-0005-0000-0000-000093020000}"/>
    <cellStyle name="Normal 4 5" xfId="659" xr:uid="{00000000-0005-0000-0000-000094020000}"/>
    <cellStyle name="Normal 40" xfId="660" xr:uid="{00000000-0005-0000-0000-000095020000}"/>
    <cellStyle name="Normal 41" xfId="661" xr:uid="{00000000-0005-0000-0000-000096020000}"/>
    <cellStyle name="Normal 42" xfId="662" xr:uid="{00000000-0005-0000-0000-000097020000}"/>
    <cellStyle name="Normal 43" xfId="663" xr:uid="{00000000-0005-0000-0000-000098020000}"/>
    <cellStyle name="Normal 44" xfId="664" xr:uid="{00000000-0005-0000-0000-000099020000}"/>
    <cellStyle name="Normal 45" xfId="665" xr:uid="{00000000-0005-0000-0000-00009A020000}"/>
    <cellStyle name="Normal 46" xfId="666" xr:uid="{00000000-0005-0000-0000-00009B020000}"/>
    <cellStyle name="Normal 47" xfId="667" xr:uid="{00000000-0005-0000-0000-00009C020000}"/>
    <cellStyle name="Normal 48" xfId="668" xr:uid="{00000000-0005-0000-0000-00009D020000}"/>
    <cellStyle name="Normal 49" xfId="669" xr:uid="{00000000-0005-0000-0000-00009E020000}"/>
    <cellStyle name="Normal 5" xfId="670" xr:uid="{00000000-0005-0000-0000-00009F020000}"/>
    <cellStyle name="Normal 5 2" xfId="671" xr:uid="{00000000-0005-0000-0000-0000A0020000}"/>
    <cellStyle name="Normal 5 2 2" xfId="672" xr:uid="{00000000-0005-0000-0000-0000A1020000}"/>
    <cellStyle name="Normal 5 3" xfId="673" xr:uid="{00000000-0005-0000-0000-0000A2020000}"/>
    <cellStyle name="Normal 5 4" xfId="674" xr:uid="{00000000-0005-0000-0000-0000A3020000}"/>
    <cellStyle name="Normal 5 5" xfId="675" xr:uid="{00000000-0005-0000-0000-0000A4020000}"/>
    <cellStyle name="Normal 50" xfId="676" xr:uid="{00000000-0005-0000-0000-0000A5020000}"/>
    <cellStyle name="Normal 51" xfId="677" xr:uid="{00000000-0005-0000-0000-0000A6020000}"/>
    <cellStyle name="Normal 52" xfId="678" xr:uid="{00000000-0005-0000-0000-0000A7020000}"/>
    <cellStyle name="Normal 53" xfId="679" xr:uid="{00000000-0005-0000-0000-0000A8020000}"/>
    <cellStyle name="Normal 54" xfId="680" xr:uid="{00000000-0005-0000-0000-0000A9020000}"/>
    <cellStyle name="Normal 55" xfId="681" xr:uid="{00000000-0005-0000-0000-0000AA020000}"/>
    <cellStyle name="Normal 56" xfId="682" xr:uid="{00000000-0005-0000-0000-0000AB020000}"/>
    <cellStyle name="Normal 57" xfId="683" xr:uid="{00000000-0005-0000-0000-0000AC020000}"/>
    <cellStyle name="Normal 58" xfId="684" xr:uid="{00000000-0005-0000-0000-0000AD020000}"/>
    <cellStyle name="Normal 59" xfId="685" xr:uid="{00000000-0005-0000-0000-0000AE020000}"/>
    <cellStyle name="Normal 6" xfId="686" xr:uid="{00000000-0005-0000-0000-0000AF020000}"/>
    <cellStyle name="Normal 6 14" xfId="687" xr:uid="{00000000-0005-0000-0000-0000B0020000}"/>
    <cellStyle name="Normal 6 2" xfId="688" xr:uid="{00000000-0005-0000-0000-0000B1020000}"/>
    <cellStyle name="Normal 6 3" xfId="689" xr:uid="{00000000-0005-0000-0000-0000B2020000}"/>
    <cellStyle name="Normal 60" xfId="690" xr:uid="{00000000-0005-0000-0000-0000B3020000}"/>
    <cellStyle name="Normal 61" xfId="691" xr:uid="{00000000-0005-0000-0000-0000B4020000}"/>
    <cellStyle name="Normal 62" xfId="692" xr:uid="{00000000-0005-0000-0000-0000B5020000}"/>
    <cellStyle name="Normal 63" xfId="693" xr:uid="{00000000-0005-0000-0000-0000B6020000}"/>
    <cellStyle name="Normal 63 2" xfId="694" xr:uid="{00000000-0005-0000-0000-0000B7020000}"/>
    <cellStyle name="Normal 64" xfId="695" xr:uid="{00000000-0005-0000-0000-0000B8020000}"/>
    <cellStyle name="Normal 65" xfId="696" xr:uid="{00000000-0005-0000-0000-0000B9020000}"/>
    <cellStyle name="Normal 66" xfId="697" xr:uid="{00000000-0005-0000-0000-0000BA020000}"/>
    <cellStyle name="Normal 67" xfId="698" xr:uid="{00000000-0005-0000-0000-0000BB020000}"/>
    <cellStyle name="Normal 68" xfId="699" xr:uid="{00000000-0005-0000-0000-0000BC020000}"/>
    <cellStyle name="Normal 69" xfId="700" xr:uid="{00000000-0005-0000-0000-0000BD020000}"/>
    <cellStyle name="Normal 7" xfId="701" xr:uid="{00000000-0005-0000-0000-0000BE020000}"/>
    <cellStyle name="Normal 7 2" xfId="702" xr:uid="{00000000-0005-0000-0000-0000BF020000}"/>
    <cellStyle name="Normal 7 3" xfId="703" xr:uid="{00000000-0005-0000-0000-0000C0020000}"/>
    <cellStyle name="Normal 70" xfId="704" xr:uid="{00000000-0005-0000-0000-0000C1020000}"/>
    <cellStyle name="Normal 71" xfId="705" xr:uid="{00000000-0005-0000-0000-0000C2020000}"/>
    <cellStyle name="Normal 72" xfId="706" xr:uid="{00000000-0005-0000-0000-0000C3020000}"/>
    <cellStyle name="Normal 73" xfId="707" xr:uid="{00000000-0005-0000-0000-0000C4020000}"/>
    <cellStyle name="Normal 74" xfId="708" xr:uid="{00000000-0005-0000-0000-0000C5020000}"/>
    <cellStyle name="Normal 75" xfId="709" xr:uid="{00000000-0005-0000-0000-0000C6020000}"/>
    <cellStyle name="Normal 76" xfId="710" xr:uid="{00000000-0005-0000-0000-0000C7020000}"/>
    <cellStyle name="Normal 77" xfId="711" xr:uid="{00000000-0005-0000-0000-0000C8020000}"/>
    <cellStyle name="Normal 78" xfId="712" xr:uid="{00000000-0005-0000-0000-0000C9020000}"/>
    <cellStyle name="Normal 79" xfId="713" xr:uid="{00000000-0005-0000-0000-0000CA020000}"/>
    <cellStyle name="Normal 8" xfId="714" xr:uid="{00000000-0005-0000-0000-0000CB020000}"/>
    <cellStyle name="Normal 8 2" xfId="715" xr:uid="{00000000-0005-0000-0000-0000CC020000}"/>
    <cellStyle name="Normal 8 3" xfId="716" xr:uid="{00000000-0005-0000-0000-0000CD020000}"/>
    <cellStyle name="Normal 8 4" xfId="717" xr:uid="{00000000-0005-0000-0000-0000CE020000}"/>
    <cellStyle name="Normal 80" xfId="718" xr:uid="{00000000-0005-0000-0000-0000CF020000}"/>
    <cellStyle name="Normal 81" xfId="719" xr:uid="{00000000-0005-0000-0000-0000D0020000}"/>
    <cellStyle name="Normal 82" xfId="720" xr:uid="{00000000-0005-0000-0000-0000D1020000}"/>
    <cellStyle name="Normal 83" xfId="721" xr:uid="{00000000-0005-0000-0000-0000D2020000}"/>
    <cellStyle name="Normal 84" xfId="722" xr:uid="{00000000-0005-0000-0000-0000D3020000}"/>
    <cellStyle name="Normal 85" xfId="723" xr:uid="{00000000-0005-0000-0000-0000D4020000}"/>
    <cellStyle name="Normal 86" xfId="724" xr:uid="{00000000-0005-0000-0000-0000D5020000}"/>
    <cellStyle name="Normal 87" xfId="725" xr:uid="{00000000-0005-0000-0000-0000D6020000}"/>
    <cellStyle name="Normal 88" xfId="726" xr:uid="{00000000-0005-0000-0000-0000D7020000}"/>
    <cellStyle name="Normal 89" xfId="727" xr:uid="{00000000-0005-0000-0000-0000D8020000}"/>
    <cellStyle name="Normal 9" xfId="728" xr:uid="{00000000-0005-0000-0000-0000D9020000}"/>
    <cellStyle name="Normal 9 2" xfId="729" xr:uid="{00000000-0005-0000-0000-0000DA020000}"/>
    <cellStyle name="Normal 90" xfId="730" xr:uid="{00000000-0005-0000-0000-0000DB020000}"/>
    <cellStyle name="Normal 91" xfId="731" xr:uid="{00000000-0005-0000-0000-0000DC020000}"/>
    <cellStyle name="Normal 92" xfId="732" xr:uid="{00000000-0005-0000-0000-0000DD020000}"/>
    <cellStyle name="Normal 93" xfId="733" xr:uid="{00000000-0005-0000-0000-0000DE020000}"/>
    <cellStyle name="Normal 94" xfId="734" xr:uid="{00000000-0005-0000-0000-0000DF020000}"/>
    <cellStyle name="Normal 95" xfId="735" xr:uid="{00000000-0005-0000-0000-0000E0020000}"/>
    <cellStyle name="Normal 96" xfId="736" xr:uid="{00000000-0005-0000-0000-0000E1020000}"/>
    <cellStyle name="Normal 97" xfId="737" xr:uid="{00000000-0005-0000-0000-0000E2020000}"/>
    <cellStyle name="Normal 98" xfId="738" xr:uid="{00000000-0005-0000-0000-0000E3020000}"/>
    <cellStyle name="Normal 99" xfId="739" xr:uid="{00000000-0005-0000-0000-0000E4020000}"/>
    <cellStyle name="Percent" xfId="3" builtinId="5"/>
    <cellStyle name="Percent 2" xfId="740" xr:uid="{00000000-0005-0000-0000-0000E6020000}"/>
    <cellStyle name="Percent 2 2" xfId="741" xr:uid="{00000000-0005-0000-0000-0000E7020000}"/>
    <cellStyle name="Percent 2 2 2" xfId="742" xr:uid="{00000000-0005-0000-0000-0000E8020000}"/>
    <cellStyle name="Percent 2 3" xfId="743" xr:uid="{00000000-0005-0000-0000-0000E9020000}"/>
    <cellStyle name="Percent 2 4" xfId="744" xr:uid="{00000000-0005-0000-0000-0000EA020000}"/>
    <cellStyle name="Percent 2 5" xfId="745" xr:uid="{00000000-0005-0000-0000-0000EB020000}"/>
    <cellStyle name="Percent 2 6" xfId="746" xr:uid="{00000000-0005-0000-0000-0000EC020000}"/>
    <cellStyle name="Percent 3" xfId="747" xr:uid="{00000000-0005-0000-0000-0000ED020000}"/>
    <cellStyle name="Percent 4" xfId="748" xr:uid="{00000000-0005-0000-0000-0000EE020000}"/>
    <cellStyle name="Percent 4 2" xfId="749" xr:uid="{00000000-0005-0000-0000-0000EF020000}"/>
    <cellStyle name="Percent 4 3" xfId="750" xr:uid="{00000000-0005-0000-0000-0000F0020000}"/>
    <cellStyle name="Percent 4 4" xfId="751" xr:uid="{00000000-0005-0000-0000-0000F1020000}"/>
    <cellStyle name="Percent 4 5" xfId="752" xr:uid="{00000000-0005-0000-0000-0000F2020000}"/>
    <cellStyle name="Percent 5" xfId="753" xr:uid="{00000000-0005-0000-0000-0000F3020000}"/>
    <cellStyle name="Percent 6" xfId="754" xr:uid="{00000000-0005-0000-0000-0000F402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CAPAIAN INDIKATOR KINERJA UTAMA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Grafik!$S$4</c:f>
              <c:strCache>
                <c:ptCount val="1"/>
                <c:pt idx="0">
                  <c:v>Persentase penyelenggaraan pelayanan administrasi kesekretariatan dan keuangan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Grafik!$T$2:$AE$2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Agst</c:v>
                </c:pt>
                <c:pt idx="8">
                  <c:v>Sept</c:v>
                </c:pt>
                <c:pt idx="9">
                  <c:v>Okt</c:v>
                </c:pt>
                <c:pt idx="10">
                  <c:v>Nop</c:v>
                </c:pt>
                <c:pt idx="11">
                  <c:v>Des</c:v>
                </c:pt>
              </c:strCache>
            </c:strRef>
          </c:cat>
          <c:val>
            <c:numRef>
              <c:f>Grafik!$T$4:$AE$4</c:f>
              <c:numCache>
                <c:formatCode>0%</c:formatCode>
                <c:ptCount val="12"/>
                <c:pt idx="0">
                  <c:v>8.7398373983739841E-2</c:v>
                </c:pt>
                <c:pt idx="1">
                  <c:v>0.1758130081300813</c:v>
                </c:pt>
                <c:pt idx="2">
                  <c:v>0.27642276422764228</c:v>
                </c:pt>
                <c:pt idx="3">
                  <c:v>0.38617886178861788</c:v>
                </c:pt>
                <c:pt idx="4">
                  <c:v>0.46544715447154472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C9-42B4-A6FD-650D58DE8664}"/>
            </c:ext>
          </c:extLst>
        </c:ser>
        <c:ser>
          <c:idx val="2"/>
          <c:order val="1"/>
          <c:tx>
            <c:strRef>
              <c:f>Grafik!$S$5</c:f>
              <c:strCache>
                <c:ptCount val="1"/>
                <c:pt idx="0">
                  <c:v>Persentase Fasilitasi Pelaksanaan Fungsi DPRD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Grafik!$T$2:$AE$2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Agst</c:v>
                </c:pt>
                <c:pt idx="8">
                  <c:v>Sept</c:v>
                </c:pt>
                <c:pt idx="9">
                  <c:v>Okt</c:v>
                </c:pt>
                <c:pt idx="10">
                  <c:v>Nop</c:v>
                </c:pt>
                <c:pt idx="11">
                  <c:v>Des</c:v>
                </c:pt>
              </c:strCache>
            </c:strRef>
          </c:cat>
          <c:val>
            <c:numRef>
              <c:f>Grafik!$T$5:$AE$5</c:f>
              <c:numCache>
                <c:formatCode>0%</c:formatCode>
                <c:ptCount val="12"/>
                <c:pt idx="0">
                  <c:v>3.1358885017421602E-2</c:v>
                </c:pt>
                <c:pt idx="1">
                  <c:v>6.4459930313588848E-2</c:v>
                </c:pt>
                <c:pt idx="2">
                  <c:v>0.19163763066202091</c:v>
                </c:pt>
                <c:pt idx="3">
                  <c:v>0.24738675958188155</c:v>
                </c:pt>
                <c:pt idx="4">
                  <c:v>0.3815331010452962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C9-42B4-A6FD-650D58DE8664}"/>
            </c:ext>
          </c:extLst>
        </c:ser>
        <c:ser>
          <c:idx val="3"/>
          <c:order val="2"/>
          <c:tx>
            <c:strRef>
              <c:f>Grafik!$S$6</c:f>
              <c:strCache>
                <c:ptCount val="1"/>
                <c:pt idx="0">
                  <c:v>Persentase fasilitasi pelaksanaan tugas DPRD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Grafik!$T$2:$AE$2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Agst</c:v>
                </c:pt>
                <c:pt idx="8">
                  <c:v>Sept</c:v>
                </c:pt>
                <c:pt idx="9">
                  <c:v>Okt</c:v>
                </c:pt>
                <c:pt idx="10">
                  <c:v>Nop</c:v>
                </c:pt>
                <c:pt idx="11">
                  <c:v>Des</c:v>
                </c:pt>
              </c:strCache>
            </c:strRef>
          </c:cat>
          <c:val>
            <c:numRef>
              <c:f>Grafik!$T$6:$AE$6</c:f>
              <c:numCache>
                <c:formatCode>0%</c:formatCode>
                <c:ptCount val="12"/>
                <c:pt idx="0">
                  <c:v>5.2892561983471073E-2</c:v>
                </c:pt>
                <c:pt idx="1">
                  <c:v>0.13388429752066117</c:v>
                </c:pt>
                <c:pt idx="2">
                  <c:v>0.22975206611570248</c:v>
                </c:pt>
                <c:pt idx="3">
                  <c:v>0.32892561983471075</c:v>
                </c:pt>
                <c:pt idx="4">
                  <c:v>0.41487603305785126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C9-42B4-A6FD-650D58DE8664}"/>
            </c:ext>
          </c:extLst>
        </c:ser>
        <c:ser>
          <c:idx val="0"/>
          <c:order val="3"/>
          <c:tx>
            <c:strRef>
              <c:f>Grafik!$S$7</c:f>
              <c:strCache>
                <c:ptCount val="1"/>
                <c:pt idx="0">
                  <c:v>Nilai Kepuasan Anggota DPRD Atas Dukungan Pelaksanaan Tugas Sekretariat DPRD</c:v>
                </c:pt>
              </c:strCache>
            </c:strRef>
          </c:tx>
          <c:cat>
            <c:strRef>
              <c:f>Grafik!$T$2:$AE$2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Agst</c:v>
                </c:pt>
                <c:pt idx="8">
                  <c:v>Sept</c:v>
                </c:pt>
                <c:pt idx="9">
                  <c:v>Okt</c:v>
                </c:pt>
                <c:pt idx="10">
                  <c:v>Nop</c:v>
                </c:pt>
                <c:pt idx="11">
                  <c:v>Des</c:v>
                </c:pt>
              </c:strCache>
            </c:strRef>
          </c:cat>
          <c:val>
            <c:numRef>
              <c:f>Grafik!$T$8:$AE$8</c:f>
              <c:numCache>
                <c:formatCode>0%</c:formatCode>
                <c:ptCount val="12"/>
                <c:pt idx="0">
                  <c:v>0.98701298701298701</c:v>
                </c:pt>
                <c:pt idx="1">
                  <c:v>0.98701298701298701</c:v>
                </c:pt>
                <c:pt idx="2">
                  <c:v>1.0051948051948052</c:v>
                </c:pt>
                <c:pt idx="3">
                  <c:v>1.0167272727272727</c:v>
                </c:pt>
                <c:pt idx="4">
                  <c:v>1.0196363636363637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C9-42B4-A6FD-650D58DE8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369536"/>
        <c:axId val="168395904"/>
      </c:lineChart>
      <c:catAx>
        <c:axId val="168369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8395904"/>
        <c:crosses val="autoZero"/>
        <c:auto val="1"/>
        <c:lblAlgn val="ctr"/>
        <c:lblOffset val="100"/>
        <c:noMultiLvlLbl val="0"/>
      </c:catAx>
      <c:valAx>
        <c:axId val="168395904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crossAx val="1683695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Nilai Kepuasan Anggota DPRD 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Grafik!$S$11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cat>
            <c:numRef>
              <c:f>Grafik!$T$10:$X$10</c:f>
              <c:numCache>
                <c:formatCode>General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Grafik!$T$11:$X$11</c:f>
              <c:numCache>
                <c:formatCode>_(* #,##0.00_);_(* \(#,##0.00\);_(* "-"??_);_(@_)</c:formatCode>
                <c:ptCount val="5"/>
                <c:pt idx="0">
                  <c:v>96.25</c:v>
                </c:pt>
                <c:pt idx="1">
                  <c:v>96.5</c:v>
                </c:pt>
                <c:pt idx="2">
                  <c:v>96.75</c:v>
                </c:pt>
                <c:pt idx="3">
                  <c:v>96.9</c:v>
                </c:pt>
                <c:pt idx="4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04-422E-8397-1A2706ACF0CF}"/>
            </c:ext>
          </c:extLst>
        </c:ser>
        <c:ser>
          <c:idx val="2"/>
          <c:order val="1"/>
          <c:tx>
            <c:strRef>
              <c:f>Grafik!$S$12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Grafik!$T$10:$X$10</c:f>
              <c:numCache>
                <c:formatCode>General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Grafik!$T$12:$X$12</c:f>
              <c:numCache>
                <c:formatCode>_(* #,##0.00_);_(* \(#,##0.00\);_(* "-"??_);_(@_)</c:formatCode>
                <c:ptCount val="5"/>
                <c:pt idx="0">
                  <c:v>96.25</c:v>
                </c:pt>
                <c:pt idx="1">
                  <c:v>98.14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04-422E-8397-1A2706ACF0CF}"/>
            </c:ext>
          </c:extLst>
        </c:ser>
        <c:ser>
          <c:idx val="3"/>
          <c:order val="2"/>
          <c:tx>
            <c:strRef>
              <c:f>Grafik!$S$13</c:f>
              <c:strCache>
                <c:ptCount val="1"/>
                <c:pt idx="0">
                  <c:v>Capaian (%)</c:v>
                </c:pt>
              </c:strCache>
            </c:strRef>
          </c:tx>
          <c:invertIfNegative val="0"/>
          <c:cat>
            <c:numRef>
              <c:f>Grafik!$T$10:$X$10</c:f>
              <c:numCache>
                <c:formatCode>General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Grafik!$T$13:$X$13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101.69948186528497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04-422E-8397-1A2706ACF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456832"/>
        <c:axId val="174458368"/>
        <c:axId val="0"/>
      </c:bar3DChart>
      <c:catAx>
        <c:axId val="17445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4458368"/>
        <c:crosses val="autoZero"/>
        <c:auto val="1"/>
        <c:lblAlgn val="ctr"/>
        <c:lblOffset val="100"/>
        <c:noMultiLvlLbl val="0"/>
      </c:catAx>
      <c:valAx>
        <c:axId val="174458368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crossAx val="174456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Indeks Pelayanan Publik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Grafik!$S$3</c:f>
              <c:strCache>
                <c:ptCount val="1"/>
                <c:pt idx="0">
                  <c:v>Indeks Pelayanan Publik</c:v>
                </c:pt>
              </c:strCache>
            </c:strRef>
          </c:tx>
          <c:dPt>
            <c:idx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4C77-49FE-B092-ED4D44E3611D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77-49FE-B092-ED4D44E361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Capaian</c:v>
              </c:pt>
            </c:strLit>
          </c:cat>
          <c:val>
            <c:numRef>
              <c:f>Grafik!$AF$3:$AF$4</c:f>
              <c:numCache>
                <c:formatCode>0%</c:formatCode>
                <c:ptCount val="2"/>
                <c:pt idx="0">
                  <c:v>0.99764705882352944</c:v>
                </c:pt>
                <c:pt idx="1">
                  <c:v>2.3529411764705577E-3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7-49FE-B092-ED4D44E3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231713</xdr:colOff>
      <xdr:row>16</xdr:row>
      <xdr:rowOff>192105</xdr:rowOff>
    </xdr:from>
    <xdr:to>
      <xdr:col>22</xdr:col>
      <xdr:colOff>264370</xdr:colOff>
      <xdr:row>22</xdr:row>
      <xdr:rowOff>188941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2693" y="8924004"/>
          <a:ext cx="1167882" cy="1163162"/>
        </a:xfrm>
        <a:prstGeom prst="rect">
          <a:avLst/>
        </a:prstGeom>
      </xdr:spPr>
    </xdr:pic>
    <xdr:clientData/>
  </xdr:twoCellAnchor>
  <xdr:twoCellAnchor>
    <xdr:from>
      <xdr:col>8</xdr:col>
      <xdr:colOff>21421</xdr:colOff>
      <xdr:row>10</xdr:row>
      <xdr:rowOff>530944</xdr:rowOff>
    </xdr:from>
    <xdr:to>
      <xdr:col>9</xdr:col>
      <xdr:colOff>34925</xdr:colOff>
      <xdr:row>10</xdr:row>
      <xdr:rowOff>1040008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8340D7C5-D360-038D-B9C7-0BB7A6D87FC7}"/>
            </a:ext>
          </a:extLst>
        </xdr:cNvPr>
        <xdr:cNvGrpSpPr/>
      </xdr:nvGrpSpPr>
      <xdr:grpSpPr>
        <a:xfrm>
          <a:off x="8098621" y="3493219"/>
          <a:ext cx="1956604" cy="509064"/>
          <a:chOff x="8134094" y="3263633"/>
          <a:chExt cx="1957917" cy="509064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2" name="TextBox 1">
                <a:extLs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SpPr txBox="1"/>
            </xdr:nvSpPr>
            <xdr:spPr>
              <a:xfrm>
                <a:off x="8134094" y="3281024"/>
                <a:ext cx="1957917" cy="49167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14:m>
                  <m:oMath xmlns:m="http://schemas.openxmlformats.org/officeDocument/2006/math">
                    <m:f>
                      <m:f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fPr>
                      <m:num/>
                      <m:den>
                        <m:r>
                          <a:rPr lang="en-US" sz="1600" b="0" i="1">
                            <a:latin typeface="Cambria Math"/>
                          </a:rPr>
                          <m:t>984 </m:t>
                        </m:r>
                        <m:r>
                          <a:rPr lang="en-US" sz="1600" b="0" i="1">
                            <a:latin typeface="Cambria Math"/>
                          </a:rPr>
                          <m:t>𝑘𝑒𝑔𝑖𝑎𝑡𝑎𝑛</m:t>
                        </m:r>
                      </m:den>
                    </m:f>
                  </m:oMath>
                </a14:m>
                <a:r>
                  <a:rPr lang="en-US" sz="1600"/>
                  <a:t> x 100% </a:t>
                </a:r>
              </a:p>
            </xdr:txBody>
          </xdr:sp>
        </mc:Choice>
        <mc:Fallback xmlns="">
          <xdr:sp macro="" textlink="">
            <xdr:nvSpPr>
              <xdr:cNvPr id="2" name="TextBox 1">
                <a:extLs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SpPr txBox="1"/>
            </xdr:nvSpPr>
            <xdr:spPr>
              <a:xfrm>
                <a:off x="8134094" y="3281024"/>
                <a:ext cx="1957917" cy="49167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:r>
                  <a:rPr lang="en-US" sz="1600" i="0">
                    <a:latin typeface="Cambria Math" panose="02040503050406030204" pitchFamily="18" charset="0"/>
                  </a:rPr>
                  <a:t>/(</a:t>
                </a:r>
                <a:r>
                  <a:rPr lang="en-US" sz="1600" b="0" i="0">
                    <a:latin typeface="Cambria Math"/>
                  </a:rPr>
                  <a:t>984 𝑘𝑒𝑔𝑖𝑎𝑡𝑎𝑛</a:t>
                </a:r>
                <a:r>
                  <a:rPr lang="en-US" sz="1600" b="0" i="0">
                    <a:latin typeface="Cambria Math" panose="02040503050406030204" pitchFamily="18" charset="0"/>
                  </a:rPr>
                  <a:t>)</a:t>
                </a:r>
                <a:r>
                  <a:rPr lang="en-US" sz="1600"/>
                  <a:t> x 100% </a:t>
                </a:r>
              </a:p>
            </xdr:txBody>
          </xdr:sp>
        </mc:Fallback>
      </mc:AlternateContent>
      <xdr:sp macro="" textlink="'Realisasi Kegiatan&amp;SubKeg'!AI13">
        <xdr:nvSpPr>
          <xdr:cNvPr id="7" name="TextBox 6">
            <a:extLst>
              <a:ext uri="{FF2B5EF4-FFF2-40B4-BE49-F238E27FC236}">
                <a16:creationId xmlns:a16="http://schemas.microsoft.com/office/drawing/2014/main" id="{7AFF8DA7-22D3-C6AE-E140-094CC9CAA15B}"/>
              </a:ext>
            </a:extLst>
          </xdr:cNvPr>
          <xdr:cNvSpPr txBox="1"/>
        </xdr:nvSpPr>
        <xdr:spPr>
          <a:xfrm>
            <a:off x="8145517" y="3263633"/>
            <a:ext cx="1077311" cy="2070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D35FE283-6D31-42A2-842E-9473707608E3}" type="TxLink">
              <a:rPr lang="en-US" sz="1200" b="0" i="0" u="none" strike="noStrike">
                <a:solidFill>
                  <a:srgbClr val="000000"/>
                </a:solidFill>
                <a:latin typeface="Cambria Math" panose="02040503050406030204" pitchFamily="18" charset="0"/>
                <a:ea typeface="Cambria Math" panose="02040503050406030204" pitchFamily="18" charset="0"/>
                <a:cs typeface="Calibri"/>
              </a:rPr>
              <a:pPr/>
              <a:t> 458 </a:t>
            </a:fld>
            <a:r>
              <a:rPr lang="en-US" sz="1200" b="0" i="0" u="none" strike="noStrike">
                <a:solidFill>
                  <a:srgbClr val="000000"/>
                </a:solidFill>
                <a:latin typeface="Cambria Math" panose="02040503050406030204" pitchFamily="18" charset="0"/>
                <a:ea typeface="Cambria Math" panose="02040503050406030204" pitchFamily="18" charset="0"/>
                <a:cs typeface="Calibri"/>
              </a:rPr>
              <a:t>kegiatan</a:t>
            </a:r>
            <a:endParaRPr lang="en-ID" sz="1200" b="0">
              <a:latin typeface="Cambria Math" panose="02040503050406030204" pitchFamily="18" charset="0"/>
              <a:ea typeface="Cambria Math" panose="02040503050406030204" pitchFamily="18" charset="0"/>
            </a:endParaRPr>
          </a:p>
        </xdr:txBody>
      </xdr:sp>
    </xdr:grpSp>
    <xdr:clientData/>
  </xdr:twoCellAnchor>
  <xdr:twoCellAnchor>
    <xdr:from>
      <xdr:col>8</xdr:col>
      <xdr:colOff>19706</xdr:colOff>
      <xdr:row>11</xdr:row>
      <xdr:rowOff>492671</xdr:rowOff>
    </xdr:from>
    <xdr:to>
      <xdr:col>8</xdr:col>
      <xdr:colOff>1852448</xdr:colOff>
      <xdr:row>11</xdr:row>
      <xdr:rowOff>998465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BF9AFE8E-3444-172A-53D4-CF2F490BEDA1}"/>
            </a:ext>
          </a:extLst>
        </xdr:cNvPr>
        <xdr:cNvGrpSpPr/>
      </xdr:nvGrpSpPr>
      <xdr:grpSpPr>
        <a:xfrm>
          <a:off x="8096906" y="4950371"/>
          <a:ext cx="1832742" cy="505794"/>
          <a:chOff x="8106103" y="4190999"/>
          <a:chExt cx="1832742" cy="505794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 txBox="1"/>
            </xdr:nvSpPr>
            <xdr:spPr>
              <a:xfrm>
                <a:off x="8124496" y="4205120"/>
                <a:ext cx="1814349" cy="49167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14:m>
                  <m:oMath xmlns:m="http://schemas.openxmlformats.org/officeDocument/2006/math">
                    <m:f>
                      <m:f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fPr>
                      <m:num/>
                      <m:den>
                        <m:r>
                          <a:rPr lang="en-US" sz="1600" b="0" i="1">
                            <a:latin typeface="Cambria Math"/>
                          </a:rPr>
                          <m:t>574 </m:t>
                        </m:r>
                        <m:r>
                          <a:rPr lang="en-US" sz="1600" b="0" i="1">
                            <a:latin typeface="Cambria Math"/>
                          </a:rPr>
                          <m:t>𝑘𝑒𝑔𝑖𝑎𝑡𝑎𝑛</m:t>
                        </m:r>
                      </m:den>
                    </m:f>
                  </m:oMath>
                </a14:m>
                <a:r>
                  <a:rPr lang="en-US" sz="1600"/>
                  <a:t> x 100% </a:t>
                </a: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 txBox="1"/>
            </xdr:nvSpPr>
            <xdr:spPr>
              <a:xfrm>
                <a:off x="8124496" y="4205120"/>
                <a:ext cx="1814349" cy="49167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:r>
                  <a:rPr lang="en-US" sz="1600" i="0">
                    <a:latin typeface="Cambria Math" panose="02040503050406030204" pitchFamily="18" charset="0"/>
                  </a:rPr>
                  <a:t>/(</a:t>
                </a:r>
                <a:r>
                  <a:rPr lang="en-US" sz="1600" b="0" i="0">
                    <a:latin typeface="Cambria Math"/>
                  </a:rPr>
                  <a:t>574 𝑘𝑒𝑔𝑖𝑎𝑡𝑎𝑛</a:t>
                </a:r>
                <a:r>
                  <a:rPr lang="en-US" sz="1600" b="0" i="0">
                    <a:latin typeface="Cambria Math" panose="02040503050406030204" pitchFamily="18" charset="0"/>
                  </a:rPr>
                  <a:t>)</a:t>
                </a:r>
                <a:r>
                  <a:rPr lang="en-US" sz="1600"/>
                  <a:t> x 100% </a:t>
                </a:r>
              </a:p>
            </xdr:txBody>
          </xdr:sp>
        </mc:Fallback>
      </mc:AlternateContent>
      <xdr:sp macro="" textlink="'Realisasi Kegiatan&amp;SubKeg'!AI60">
        <xdr:nvSpPr>
          <xdr:cNvPr id="9" name="TextBox 8">
            <a:extLst>
              <a:ext uri="{FF2B5EF4-FFF2-40B4-BE49-F238E27FC236}">
                <a16:creationId xmlns:a16="http://schemas.microsoft.com/office/drawing/2014/main" id="{DD2B7164-4030-CFE0-334D-6F62F9BF572D}"/>
              </a:ext>
            </a:extLst>
          </xdr:cNvPr>
          <xdr:cNvSpPr txBox="1"/>
        </xdr:nvSpPr>
        <xdr:spPr>
          <a:xfrm>
            <a:off x="8106103" y="4190999"/>
            <a:ext cx="1090450" cy="2299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11A2139B-FA1C-424A-BFDC-B13FF71A1B52}" type="TxLink">
              <a:rPr lang="en-US" sz="1200" b="0" i="1" u="none" strike="noStrike">
                <a:solidFill>
                  <a:srgbClr val="000000"/>
                </a:solidFill>
                <a:latin typeface="Cambria Math" panose="02040503050406030204" pitchFamily="18" charset="0"/>
                <a:ea typeface="Cambria Math" panose="02040503050406030204" pitchFamily="18" charset="0"/>
                <a:cs typeface="Calibri"/>
              </a:rPr>
              <a:pPr/>
              <a:t> 219 </a:t>
            </a:fld>
            <a:r>
              <a:rPr lang="en-US" sz="1200" b="0" i="1" u="none" strike="noStrike">
                <a:solidFill>
                  <a:srgbClr val="000000"/>
                </a:solidFill>
                <a:latin typeface="Cambria Math" panose="02040503050406030204" pitchFamily="18" charset="0"/>
                <a:ea typeface="Cambria Math" panose="02040503050406030204" pitchFamily="18" charset="0"/>
                <a:cs typeface="Calibri"/>
              </a:rPr>
              <a:t>kegiatan</a:t>
            </a:r>
            <a:endParaRPr lang="en-ID" sz="1200" b="0" i="1">
              <a:latin typeface="Cambria Math" panose="02040503050406030204" pitchFamily="18" charset="0"/>
              <a:ea typeface="Cambria Math" panose="02040503050406030204" pitchFamily="18" charset="0"/>
            </a:endParaRPr>
          </a:p>
        </xdr:txBody>
      </xdr:sp>
    </xdr:grpSp>
    <xdr:clientData/>
  </xdr:twoCellAnchor>
  <xdr:twoCellAnchor>
    <xdr:from>
      <xdr:col>8</xdr:col>
      <xdr:colOff>10886</xdr:colOff>
      <xdr:row>12</xdr:row>
      <xdr:rowOff>591206</xdr:rowOff>
    </xdr:from>
    <xdr:to>
      <xdr:col>9</xdr:col>
      <xdr:colOff>24390</xdr:colOff>
      <xdr:row>12</xdr:row>
      <xdr:rowOff>1096436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8263A4BF-0F50-FB0B-8AAF-38AAC487E21D}"/>
            </a:ext>
          </a:extLst>
        </xdr:cNvPr>
        <xdr:cNvGrpSpPr/>
      </xdr:nvGrpSpPr>
      <xdr:grpSpPr>
        <a:xfrm>
          <a:off x="8088086" y="6544331"/>
          <a:ext cx="1956604" cy="505230"/>
          <a:chOff x="8097283" y="5787258"/>
          <a:chExt cx="1957917" cy="505230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 txBox="1"/>
            </xdr:nvSpPr>
            <xdr:spPr>
              <a:xfrm>
                <a:off x="8097283" y="5800815"/>
                <a:ext cx="1957917" cy="49167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14:m>
                  <m:oMath xmlns:m="http://schemas.openxmlformats.org/officeDocument/2006/math">
                    <m:f>
                      <m:f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fPr>
                      <m:num/>
                      <m:den>
                        <m:r>
                          <a:rPr lang="en-US" sz="1600" b="0" i="1">
                            <a:latin typeface="Cambria Math"/>
                          </a:rPr>
                          <m:t>605 </m:t>
                        </m:r>
                        <m:r>
                          <a:rPr lang="en-US" sz="1600" b="0" i="1">
                            <a:latin typeface="Cambria Math"/>
                          </a:rPr>
                          <m:t>𝑘𝑒𝑔𝑖𝑎𝑡𝑎𝑛</m:t>
                        </m:r>
                      </m:den>
                    </m:f>
                  </m:oMath>
                </a14:m>
                <a:r>
                  <a:rPr lang="en-US" sz="1600"/>
                  <a:t> x 100% </a:t>
                </a: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 txBox="1"/>
            </xdr:nvSpPr>
            <xdr:spPr>
              <a:xfrm>
                <a:off x="8097283" y="5800815"/>
                <a:ext cx="1957917" cy="49167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:r>
                  <a:rPr lang="en-US" sz="1600" i="0">
                    <a:latin typeface="Cambria Math" panose="02040503050406030204" pitchFamily="18" charset="0"/>
                  </a:rPr>
                  <a:t>/(</a:t>
                </a:r>
                <a:r>
                  <a:rPr lang="en-US" sz="1600" b="0" i="0">
                    <a:latin typeface="Cambria Math"/>
                  </a:rPr>
                  <a:t>605 𝑘𝑒𝑔𝑖𝑎𝑡𝑎𝑛</a:t>
                </a:r>
                <a:r>
                  <a:rPr lang="en-US" sz="1600" b="0" i="0">
                    <a:latin typeface="Cambria Math" panose="02040503050406030204" pitchFamily="18" charset="0"/>
                  </a:rPr>
                  <a:t>)</a:t>
                </a:r>
                <a:r>
                  <a:rPr lang="en-US" sz="1600"/>
                  <a:t> x 100% </a:t>
                </a:r>
              </a:p>
            </xdr:txBody>
          </xdr:sp>
        </mc:Fallback>
      </mc:AlternateContent>
      <xdr:sp macro="" textlink="'Realisasi Kegiatan&amp;SubKeg'!AI92">
        <xdr:nvSpPr>
          <xdr:cNvPr id="10" name="TextBox 9">
            <a:extLst>
              <a:ext uri="{FF2B5EF4-FFF2-40B4-BE49-F238E27FC236}">
                <a16:creationId xmlns:a16="http://schemas.microsoft.com/office/drawing/2014/main" id="{5CDFD002-73A1-44F6-B857-A6DB5A178DE4}"/>
              </a:ext>
            </a:extLst>
          </xdr:cNvPr>
          <xdr:cNvSpPr txBox="1"/>
        </xdr:nvSpPr>
        <xdr:spPr>
          <a:xfrm>
            <a:off x="8099535" y="5787258"/>
            <a:ext cx="1097018" cy="23648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9DDA79EA-415D-4CEB-8CEE-04689039BDBE}" type="TxLink">
              <a:rPr lang="en-US" sz="1200" b="0" i="1" u="none" strike="noStrike">
                <a:solidFill>
                  <a:srgbClr val="000000"/>
                </a:solidFill>
                <a:latin typeface="Cambria Math" panose="02040503050406030204" pitchFamily="18" charset="0"/>
                <a:ea typeface="Cambria Math" panose="02040503050406030204" pitchFamily="18" charset="0"/>
                <a:cs typeface="Calibri"/>
              </a:rPr>
              <a:pPr/>
              <a:t> 251 </a:t>
            </a:fld>
            <a:r>
              <a:rPr lang="en-US" sz="1200" b="0" i="1" u="none" strike="noStrike">
                <a:solidFill>
                  <a:srgbClr val="000000"/>
                </a:solidFill>
                <a:latin typeface="Cambria Math" panose="02040503050406030204" pitchFamily="18" charset="0"/>
                <a:ea typeface="Cambria Math" panose="02040503050406030204" pitchFamily="18" charset="0"/>
                <a:cs typeface="Calibri"/>
              </a:rPr>
              <a:t>kegiatan</a:t>
            </a:r>
            <a:endParaRPr lang="en-ID" sz="1200" b="0" i="1">
              <a:latin typeface="Cambria Math" panose="02040503050406030204" pitchFamily="18" charset="0"/>
              <a:ea typeface="Cambria Math" panose="020405030504060302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52917</xdr:colOff>
      <xdr:row>12</xdr:row>
      <xdr:rowOff>74083</xdr:rowOff>
    </xdr:from>
    <xdr:ext cx="1819275" cy="4785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8214784" y="4290483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</a:rPr>
                        <m:t>87 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num>
                    <m:den>
                      <m:r>
                        <a:rPr lang="en-US" sz="1600" b="0" i="1">
                          <a:latin typeface="Cambria Math"/>
                        </a:rPr>
                        <m:t>87 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den>
                  </m:f>
                </m:oMath>
              </a14:m>
              <a:r>
                <a:rPr lang="en-US" sz="1600"/>
                <a:t> x 100% </a:t>
              </a: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:a14="http://schemas.microsoft.com/office/drawing/2010/main" xmlns="" id="{00000000-0008-0000-0100-000002000000}"/>
                </a:ext>
              </a:extLst>
            </xdr:cNvPr>
            <xdr:cNvSpPr txBox="1"/>
          </xdr:nvSpPr>
          <xdr:spPr>
            <a:xfrm>
              <a:off x="8214784" y="4290483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600" i="0">
                  <a:latin typeface="Cambria Math"/>
                </a:rPr>
                <a:t>(</a:t>
              </a:r>
              <a:r>
                <a:rPr lang="en-US" sz="1600" b="0" i="0">
                  <a:latin typeface="Cambria Math"/>
                </a:rPr>
                <a:t>87 𝑘𝑒𝑔𝑖𝑎𝑡𝑎𝑛)/(87 𝑘𝑒𝑔𝑖𝑎𝑡𝑎𝑛)</a:t>
              </a:r>
              <a:r>
                <a:rPr lang="en-US" sz="1600"/>
                <a:t> x 100% </a:t>
              </a:r>
            </a:p>
          </xdr:txBody>
        </xdr:sp>
      </mc:Fallback>
    </mc:AlternateContent>
    <xdr:clientData/>
  </xdr:oneCellAnchor>
  <xdr:oneCellAnchor>
    <xdr:from>
      <xdr:col>8</xdr:col>
      <xdr:colOff>61380</xdr:colOff>
      <xdr:row>11</xdr:row>
      <xdr:rowOff>158750</xdr:rowOff>
    </xdr:from>
    <xdr:ext cx="1819275" cy="4785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8223247" y="3494617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</a:rPr>
                        <m:t>385 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num>
                    <m:den>
                      <m:r>
                        <a:rPr lang="en-US" sz="1600" b="0" i="1">
                          <a:latin typeface="Cambria Math"/>
                        </a:rPr>
                        <m:t>889 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den>
                  </m:f>
                </m:oMath>
              </a14:m>
              <a:r>
                <a:rPr lang="en-US" sz="1600"/>
                <a:t> x 100% </a:t>
              </a:r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xmlns:a14="http://schemas.microsoft.com/office/drawing/2010/main" xmlns="" id="{EF527FAA-7FF8-41B7-B3E4-5A7FB5C5DDF8}"/>
                </a:ext>
              </a:extLst>
            </xdr:cNvPr>
            <xdr:cNvSpPr txBox="1"/>
          </xdr:nvSpPr>
          <xdr:spPr>
            <a:xfrm>
              <a:off x="8223247" y="3494617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600" i="0">
                  <a:latin typeface="Cambria Math"/>
                </a:rPr>
                <a:t>(</a:t>
              </a:r>
              <a:r>
                <a:rPr lang="en-US" sz="1600" b="0" i="0">
                  <a:latin typeface="Cambria Math"/>
                </a:rPr>
                <a:t>385 𝑘𝑒𝑔𝑖𝑎𝑡𝑎𝑛)/(889 𝑘𝑒𝑔𝑖𝑎𝑡𝑎𝑛)</a:t>
              </a:r>
              <a:r>
                <a:rPr lang="en-US" sz="1600"/>
                <a:t> x 100% </a:t>
              </a:r>
            </a:p>
          </xdr:txBody>
        </xdr:sp>
      </mc:Fallback>
    </mc:AlternateContent>
    <xdr:clientData/>
  </xdr:oneCellAnchor>
  <xdr:oneCellAnchor>
    <xdr:from>
      <xdr:col>8</xdr:col>
      <xdr:colOff>52917</xdr:colOff>
      <xdr:row>14</xdr:row>
      <xdr:rowOff>116416</xdr:rowOff>
    </xdr:from>
    <xdr:ext cx="1819275" cy="4785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8214784" y="5585883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</a:rPr>
                        <m:t>339 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num>
                    <m:den>
                      <m:r>
                        <a:rPr lang="en-US" sz="1600" b="0" i="1">
                          <a:latin typeface="Cambria Math"/>
                        </a:rPr>
                        <m:t>339 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den>
                  </m:f>
                </m:oMath>
              </a14:m>
              <a:r>
                <a:rPr lang="en-US" sz="1600"/>
                <a:t> x 100% </a:t>
              </a:r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xmlns:a14="http://schemas.microsoft.com/office/drawing/2010/main" xmlns="" id="{00000000-0008-0000-0100-000002000000}"/>
                </a:ext>
              </a:extLst>
            </xdr:cNvPr>
            <xdr:cNvSpPr txBox="1"/>
          </xdr:nvSpPr>
          <xdr:spPr>
            <a:xfrm>
              <a:off x="8214784" y="5585883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600" i="0">
                  <a:latin typeface="Cambria Math"/>
                </a:rPr>
                <a:t>(</a:t>
              </a:r>
              <a:r>
                <a:rPr lang="en-US" sz="1600" b="0" i="0">
                  <a:latin typeface="Cambria Math"/>
                </a:rPr>
                <a:t>339 𝑘𝑒𝑔𝑖𝑎𝑡𝑎𝑛)/(339 𝑘𝑒𝑔𝑖𝑎𝑡𝑎𝑛)</a:t>
              </a:r>
              <a:r>
                <a:rPr lang="en-US" sz="1600"/>
                <a:t> x 100% </a:t>
              </a:r>
            </a:p>
          </xdr:txBody>
        </xdr:sp>
      </mc:Fallback>
    </mc:AlternateContent>
    <xdr:clientData/>
  </xdr:oneCellAnchor>
  <xdr:oneCellAnchor>
    <xdr:from>
      <xdr:col>8</xdr:col>
      <xdr:colOff>52917</xdr:colOff>
      <xdr:row>16</xdr:row>
      <xdr:rowOff>192616</xdr:rowOff>
    </xdr:from>
    <xdr:ext cx="1819275" cy="4785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/>
          </xdr:nvSpPr>
          <xdr:spPr>
            <a:xfrm>
              <a:off x="8214784" y="6364816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</a:rPr>
                        <m:t>22 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num>
                    <m:den>
                      <m:r>
                        <a:rPr lang="en-US" sz="1600" b="0" i="1">
                          <a:latin typeface="Cambria Math"/>
                        </a:rPr>
                        <m:t>22 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den>
                  </m:f>
                </m:oMath>
              </a14:m>
              <a:r>
                <a:rPr lang="en-US" sz="1600"/>
                <a:t> x 100% </a:t>
              </a:r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xmlns:a14="http://schemas.microsoft.com/office/drawing/2010/main" xmlns="" id="{00000000-0008-0000-0100-000002000000}"/>
                </a:ext>
              </a:extLst>
            </xdr:cNvPr>
            <xdr:cNvSpPr txBox="1"/>
          </xdr:nvSpPr>
          <xdr:spPr>
            <a:xfrm>
              <a:off x="8214784" y="6364816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600" i="0">
                  <a:latin typeface="Cambria Math"/>
                </a:rPr>
                <a:t>(</a:t>
              </a:r>
              <a:r>
                <a:rPr lang="en-US" sz="1600" b="0" i="0">
                  <a:latin typeface="Cambria Math"/>
                </a:rPr>
                <a:t>22 𝑘𝑒𝑔𝑖𝑎𝑡𝑎𝑛)/(22 𝑘𝑒𝑔𝑖𝑎𝑡𝑎𝑛)</a:t>
              </a:r>
              <a:r>
                <a:rPr lang="en-US" sz="1600"/>
                <a:t> x 100% </a:t>
              </a:r>
            </a:p>
          </xdr:txBody>
        </xdr:sp>
      </mc:Fallback>
    </mc:AlternateContent>
    <xdr:clientData/>
  </xdr:oneCellAnchor>
  <xdr:oneCellAnchor>
    <xdr:from>
      <xdr:col>8</xdr:col>
      <xdr:colOff>52917</xdr:colOff>
      <xdr:row>17</xdr:row>
      <xdr:rowOff>201083</xdr:rowOff>
    </xdr:from>
    <xdr:ext cx="1819275" cy="4785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 txBox="1"/>
          </xdr:nvSpPr>
          <xdr:spPr>
            <a:xfrm>
              <a:off x="8214784" y="7253816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</a:rPr>
                        <m:t>213 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num>
                    <m:den>
                      <m:r>
                        <a:rPr lang="en-US" sz="1600" b="0" i="1">
                          <a:latin typeface="Cambria Math"/>
                        </a:rPr>
                        <m:t>213 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den>
                  </m:f>
                </m:oMath>
              </a14:m>
              <a:r>
                <a:rPr lang="en-US" sz="1600"/>
                <a:t> x 100% </a:t>
              </a:r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xmlns:a14="http://schemas.microsoft.com/office/drawing/2010/main" xmlns="" id="{00000000-0008-0000-0100-000002000000}"/>
                </a:ext>
              </a:extLst>
            </xdr:cNvPr>
            <xdr:cNvSpPr txBox="1"/>
          </xdr:nvSpPr>
          <xdr:spPr>
            <a:xfrm>
              <a:off x="8214784" y="7253816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600" i="0">
                  <a:latin typeface="Cambria Math"/>
                </a:rPr>
                <a:t>(</a:t>
              </a:r>
              <a:r>
                <a:rPr lang="en-US" sz="1600" b="0" i="0">
                  <a:latin typeface="Cambria Math"/>
                </a:rPr>
                <a:t>213 𝑘𝑒𝑔𝑖𝑎𝑡𝑎𝑛)/(213 𝑘𝑒𝑔𝑖𝑎𝑡𝑎𝑛)</a:t>
              </a:r>
              <a:r>
                <a:rPr lang="en-US" sz="1600"/>
                <a:t> x 100% </a:t>
              </a:r>
            </a:p>
          </xdr:txBody>
        </xdr:sp>
      </mc:Fallback>
    </mc:AlternateContent>
    <xdr:clientData/>
  </xdr:oneCellAnchor>
  <xdr:oneCellAnchor>
    <xdr:from>
      <xdr:col>8</xdr:col>
      <xdr:colOff>78317</xdr:colOff>
      <xdr:row>18</xdr:row>
      <xdr:rowOff>107949</xdr:rowOff>
    </xdr:from>
    <xdr:ext cx="1819275" cy="4785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 txBox="1"/>
          </xdr:nvSpPr>
          <xdr:spPr>
            <a:xfrm>
              <a:off x="8240184" y="8041216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</a:rPr>
                        <m:t>203 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num>
                    <m:den>
                      <m:r>
                        <a:rPr lang="en-US" sz="1600" b="0" i="1">
                          <a:latin typeface="Cambria Math"/>
                        </a:rPr>
                        <m:t>203 </m:t>
                      </m:r>
                      <m:r>
                        <a:rPr lang="en-US" sz="1600" b="0" i="1">
                          <a:latin typeface="Cambria Math"/>
                        </a:rPr>
                        <m:t>𝑘𝑒𝑔𝑖𝑎𝑡𝑎𝑛</m:t>
                      </m:r>
                    </m:den>
                  </m:f>
                </m:oMath>
              </a14:m>
              <a:r>
                <a:rPr lang="en-US" sz="1600"/>
                <a:t> x 100% </a:t>
              </a:r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xmlns:a14="http://schemas.microsoft.com/office/drawing/2010/main" xmlns="" id="{00000000-0008-0000-0100-000002000000}"/>
                </a:ext>
              </a:extLst>
            </xdr:cNvPr>
            <xdr:cNvSpPr txBox="1"/>
          </xdr:nvSpPr>
          <xdr:spPr>
            <a:xfrm>
              <a:off x="8240184" y="8041216"/>
              <a:ext cx="1819275" cy="4785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600" i="0">
                  <a:latin typeface="Cambria Math"/>
                </a:rPr>
                <a:t>(</a:t>
              </a:r>
              <a:r>
                <a:rPr lang="en-US" sz="1600" b="0" i="0">
                  <a:latin typeface="Cambria Math"/>
                </a:rPr>
                <a:t>203 𝑘𝑒𝑔𝑖𝑎𝑡𝑎𝑛)/(203 𝑘𝑒𝑔𝑖𝑎𝑡𝑎𝑛)</a:t>
              </a:r>
              <a:r>
                <a:rPr lang="en-US" sz="1600"/>
                <a:t> x 100% </a:t>
              </a:r>
            </a:p>
          </xdr:txBody>
        </xdr:sp>
      </mc:Fallback>
    </mc:AlternateContent>
    <xdr:clientData/>
  </xdr:oneCellAnchor>
  <xdr:twoCellAnchor editAs="oneCell">
    <xdr:from>
      <xdr:col>18</xdr:col>
      <xdr:colOff>217734</xdr:colOff>
      <xdr:row>21</xdr:row>
      <xdr:rowOff>102803</xdr:rowOff>
    </xdr:from>
    <xdr:to>
      <xdr:col>20</xdr:col>
      <xdr:colOff>236117</xdr:colOff>
      <xdr:row>28</xdr:row>
      <xdr:rowOff>14098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3115" y="8847660"/>
          <a:ext cx="1058573" cy="10542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</xdr:colOff>
      <xdr:row>109</xdr:row>
      <xdr:rowOff>131620</xdr:rowOff>
    </xdr:from>
    <xdr:to>
      <xdr:col>34</xdr:col>
      <xdr:colOff>403432</xdr:colOff>
      <xdr:row>117</xdr:row>
      <xdr:rowOff>55376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35586" y="48015956"/>
          <a:ext cx="1440771" cy="14349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38879</xdr:rowOff>
    </xdr:from>
    <xdr:to>
      <xdr:col>15</xdr:col>
      <xdr:colOff>23326</xdr:colOff>
      <xdr:row>27</xdr:row>
      <xdr:rowOff>152401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32396</xdr:colOff>
      <xdr:row>0</xdr:row>
      <xdr:rowOff>56029</xdr:rowOff>
    </xdr:from>
    <xdr:to>
      <xdr:col>27</xdr:col>
      <xdr:colOff>357947</xdr:colOff>
      <xdr:row>27</xdr:row>
      <xdr:rowOff>145706</xdr:rowOff>
    </xdr:to>
    <xdr:graphicFrame macro="">
      <xdr:nvGraphicFramePr>
        <xdr:cNvPr id="2" name="Chart 1" title="as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381813</xdr:colOff>
      <xdr:row>0</xdr:row>
      <xdr:rowOff>32383</xdr:rowOff>
    </xdr:from>
    <xdr:to>
      <xdr:col>35</xdr:col>
      <xdr:colOff>497672</xdr:colOff>
      <xdr:row>15</xdr:row>
      <xdr:rowOff>68935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78</xdr:col>
      <xdr:colOff>221456</xdr:colOff>
      <xdr:row>6</xdr:row>
      <xdr:rowOff>33337</xdr:rowOff>
    </xdr:from>
    <xdr:to>
      <xdr:col>79</xdr:col>
      <xdr:colOff>140493</xdr:colOff>
      <xdr:row>6</xdr:row>
      <xdr:rowOff>357187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1427856" y="3088957"/>
          <a:ext cx="300037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78</xdr:col>
      <xdr:colOff>233363</xdr:colOff>
      <xdr:row>8</xdr:row>
      <xdr:rowOff>88107</xdr:rowOff>
    </xdr:from>
    <xdr:to>
      <xdr:col>79</xdr:col>
      <xdr:colOff>171450</xdr:colOff>
      <xdr:row>8</xdr:row>
      <xdr:rowOff>411957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1439763" y="3928587"/>
          <a:ext cx="319087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78</xdr:col>
      <xdr:colOff>257175</xdr:colOff>
      <xdr:row>18</xdr:row>
      <xdr:rowOff>76200</xdr:rowOff>
    </xdr:from>
    <xdr:to>
      <xdr:col>79</xdr:col>
      <xdr:colOff>209550</xdr:colOff>
      <xdr:row>18</xdr:row>
      <xdr:rowOff>400050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51463575" y="7871460"/>
          <a:ext cx="333375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78</xdr:col>
      <xdr:colOff>250031</xdr:colOff>
      <xdr:row>12</xdr:row>
      <xdr:rowOff>142875</xdr:rowOff>
    </xdr:from>
    <xdr:to>
      <xdr:col>79</xdr:col>
      <xdr:colOff>202406</xdr:colOff>
      <xdr:row>14</xdr:row>
      <xdr:rowOff>85725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1456431" y="5949315"/>
          <a:ext cx="333375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99</xdr:col>
      <xdr:colOff>306760</xdr:colOff>
      <xdr:row>24</xdr:row>
      <xdr:rowOff>38519</xdr:rowOff>
    </xdr:from>
    <xdr:to>
      <xdr:col>99</xdr:col>
      <xdr:colOff>628929</xdr:colOff>
      <xdr:row>24</xdr:row>
      <xdr:rowOff>362369</xdr:rowOff>
    </xdr:to>
    <xdr:sp macro="" textlink="">
      <xdr:nvSpPr>
        <xdr:cNvPr id="6" name="Down Arrow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65076760" y="10805579"/>
          <a:ext cx="322169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105056</xdr:colOff>
      <xdr:row>26</xdr:row>
      <xdr:rowOff>4902</xdr:rowOff>
    </xdr:from>
    <xdr:to>
      <xdr:col>20</xdr:col>
      <xdr:colOff>458442</xdr:colOff>
      <xdr:row>27</xdr:row>
      <xdr:rowOff>183075</xdr:rowOff>
    </xdr:to>
    <xdr:sp macro="" textlink="">
      <xdr:nvSpPr>
        <xdr:cNvPr id="7" name="Down Arrow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3645796" y="11815902"/>
          <a:ext cx="353386" cy="36867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237122</xdr:colOff>
      <xdr:row>26</xdr:row>
      <xdr:rowOff>16107</xdr:rowOff>
    </xdr:from>
    <xdr:to>
      <xdr:col>8</xdr:col>
      <xdr:colOff>250329</xdr:colOff>
      <xdr:row>27</xdr:row>
      <xdr:rowOff>194280</xdr:rowOff>
    </xdr:to>
    <xdr:sp macro="" textlink="">
      <xdr:nvSpPr>
        <xdr:cNvPr id="8" name="Down Arrow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5792102" y="11827107"/>
          <a:ext cx="333247" cy="36867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269939</xdr:colOff>
      <xdr:row>26</xdr:row>
      <xdr:rowOff>27314</xdr:rowOff>
    </xdr:from>
    <xdr:to>
      <xdr:col>40</xdr:col>
      <xdr:colOff>61429</xdr:colOff>
      <xdr:row>28</xdr:row>
      <xdr:rowOff>3781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25149239" y="11838314"/>
          <a:ext cx="332510" cy="36508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84</xdr:col>
      <xdr:colOff>116260</xdr:colOff>
      <xdr:row>26</xdr:row>
      <xdr:rowOff>4902</xdr:rowOff>
    </xdr:from>
    <xdr:to>
      <xdr:col>85</xdr:col>
      <xdr:colOff>91047</xdr:colOff>
      <xdr:row>27</xdr:row>
      <xdr:rowOff>183075</xdr:rowOff>
    </xdr:to>
    <xdr:sp macro="" textlink="">
      <xdr:nvSpPr>
        <xdr:cNvPr id="10" name="Down Arrow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55490800" y="11815902"/>
          <a:ext cx="492947" cy="36867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121</xdr:col>
      <xdr:colOff>4201</xdr:colOff>
      <xdr:row>26</xdr:row>
      <xdr:rowOff>16108</xdr:rowOff>
    </xdr:from>
    <xdr:to>
      <xdr:col>121</xdr:col>
      <xdr:colOff>326370</xdr:colOff>
      <xdr:row>27</xdr:row>
      <xdr:rowOff>194281</xdr:rowOff>
    </xdr:to>
    <xdr:sp macro="" textlink="">
      <xdr:nvSpPr>
        <xdr:cNvPr id="11" name="Down Arrow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8360661" y="11827108"/>
          <a:ext cx="322169" cy="36867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183495</xdr:colOff>
      <xdr:row>24</xdr:row>
      <xdr:rowOff>16108</xdr:rowOff>
    </xdr:from>
    <xdr:to>
      <xdr:col>57</xdr:col>
      <xdr:colOff>505664</xdr:colOff>
      <xdr:row>24</xdr:row>
      <xdr:rowOff>339958</xdr:rowOff>
    </xdr:to>
    <xdr:sp macro="" textlink="">
      <xdr:nvSpPr>
        <xdr:cNvPr id="12" name="Down Arrow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37422435" y="10783168"/>
          <a:ext cx="322169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105054</xdr:colOff>
      <xdr:row>26</xdr:row>
      <xdr:rowOff>27314</xdr:rowOff>
    </xdr:from>
    <xdr:to>
      <xdr:col>55</xdr:col>
      <xdr:colOff>68635</xdr:colOff>
      <xdr:row>28</xdr:row>
      <xdr:rowOff>3781</xdr:rowOff>
    </xdr:to>
    <xdr:sp macro="" textlink="">
      <xdr:nvSpPr>
        <xdr:cNvPr id="13" name="Down Arrow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35659974" y="11838314"/>
          <a:ext cx="336961" cy="36508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68</xdr:col>
      <xdr:colOff>15407</xdr:colOff>
      <xdr:row>26</xdr:row>
      <xdr:rowOff>4902</xdr:rowOff>
    </xdr:from>
    <xdr:to>
      <xdr:col>69</xdr:col>
      <xdr:colOff>68635</xdr:colOff>
      <xdr:row>27</xdr:row>
      <xdr:rowOff>183075</xdr:rowOff>
    </xdr:to>
    <xdr:sp macro="" textlink="">
      <xdr:nvSpPr>
        <xdr:cNvPr id="14" name="Down Arrow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44478107" y="11815902"/>
          <a:ext cx="327548" cy="36867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86806339e2879d9/Nyawa/Baru/Monev%20Setwan/2026/REKAP%20EVALUASI%20MONEV%202026%20(PPTK)%20TAHUNAN.xlsx" TargetMode="External"/><Relationship Id="rId1" Type="http://schemas.openxmlformats.org/officeDocument/2006/relationships/externalLinkPath" Target="REKAP%20EVALUASI%20MONEV%202026%20(PPTK)%20TAHUN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UMAS"/>
      <sheetName val="PERSIDANGAN"/>
      <sheetName val="TU"/>
      <sheetName val="RT"/>
      <sheetName val="KERJASAMA&amp;ASPIRASI"/>
      <sheetName val="KEUANGAN"/>
      <sheetName val="GARWAS"/>
      <sheetName val="KAJIAN"/>
    </sheetNames>
    <sheetDataSet>
      <sheetData sheetId="0">
        <row r="7">
          <cell r="V7">
            <v>20</v>
          </cell>
          <cell r="W7">
            <v>35</v>
          </cell>
          <cell r="X7">
            <v>40</v>
          </cell>
          <cell r="Y7">
            <v>40</v>
          </cell>
          <cell r="Z7">
            <v>35</v>
          </cell>
          <cell r="AA7"/>
          <cell r="AB7"/>
          <cell r="AC7"/>
          <cell r="AD7"/>
          <cell r="AE7"/>
          <cell r="AF7"/>
          <cell r="AG7"/>
        </row>
        <row r="8">
          <cell r="V8">
            <v>2</v>
          </cell>
          <cell r="W8">
            <v>2</v>
          </cell>
          <cell r="X8">
            <v>2</v>
          </cell>
          <cell r="Y8">
            <v>2</v>
          </cell>
          <cell r="Z8">
            <v>2</v>
          </cell>
          <cell r="AA8"/>
          <cell r="AB8"/>
          <cell r="AC8"/>
          <cell r="AD8"/>
          <cell r="AE8"/>
          <cell r="AF8"/>
          <cell r="AG8"/>
        </row>
        <row r="9">
          <cell r="V9"/>
          <cell r="X9">
            <v>10800</v>
          </cell>
          <cell r="Y9"/>
          <cell r="Z9">
            <v>4900</v>
          </cell>
          <cell r="AA9"/>
          <cell r="AB9"/>
          <cell r="AC9"/>
          <cell r="AD9"/>
          <cell r="AE9"/>
          <cell r="AF9"/>
          <cell r="AG9"/>
        </row>
      </sheetData>
      <sheetData sheetId="1">
        <row r="7">
          <cell r="V7"/>
          <cell r="W7"/>
          <cell r="X7"/>
          <cell r="Y7">
            <v>1</v>
          </cell>
          <cell r="Z7"/>
          <cell r="AA7"/>
          <cell r="AB7"/>
          <cell r="AC7"/>
          <cell r="AD7"/>
          <cell r="AE7"/>
          <cell r="AF7"/>
          <cell r="AG7"/>
        </row>
        <row r="8">
          <cell r="V8"/>
          <cell r="W8">
            <v>4</v>
          </cell>
          <cell r="X8">
            <v>4</v>
          </cell>
          <cell r="Y8">
            <v>4</v>
          </cell>
          <cell r="Z8">
            <v>4</v>
          </cell>
          <cell r="AA8"/>
          <cell r="AB8"/>
          <cell r="AC8"/>
          <cell r="AD8"/>
          <cell r="AE8"/>
          <cell r="AF8"/>
          <cell r="AG8"/>
        </row>
        <row r="9">
          <cell r="V9">
            <v>1</v>
          </cell>
          <cell r="W9"/>
          <cell r="X9">
            <v>4</v>
          </cell>
          <cell r="Y9"/>
          <cell r="Z9"/>
          <cell r="AA9"/>
          <cell r="AB9"/>
          <cell r="AC9"/>
          <cell r="AD9"/>
          <cell r="AE9"/>
          <cell r="AF9"/>
          <cell r="AG9"/>
        </row>
        <row r="10"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2</v>
          </cell>
          <cell r="AA10"/>
          <cell r="AB10"/>
          <cell r="AC10"/>
          <cell r="AD10"/>
          <cell r="AE10"/>
          <cell r="AF10"/>
          <cell r="AG10"/>
        </row>
        <row r="11">
          <cell r="V11">
            <v>7</v>
          </cell>
          <cell r="W11">
            <v>7</v>
          </cell>
          <cell r="X11">
            <v>7</v>
          </cell>
          <cell r="Y11">
            <v>9</v>
          </cell>
          <cell r="Z11">
            <v>9</v>
          </cell>
          <cell r="AA11"/>
          <cell r="AB11"/>
          <cell r="AC11"/>
          <cell r="AD11"/>
          <cell r="AE11"/>
          <cell r="AF11"/>
          <cell r="AG11"/>
        </row>
      </sheetData>
      <sheetData sheetId="2">
        <row r="7">
          <cell r="V7">
            <v>4</v>
          </cell>
          <cell r="W7">
            <v>2</v>
          </cell>
          <cell r="X7"/>
          <cell r="Y7">
            <v>2</v>
          </cell>
          <cell r="Z7">
            <v>2</v>
          </cell>
          <cell r="AA7"/>
          <cell r="AB7"/>
          <cell r="AC7"/>
          <cell r="AD7"/>
          <cell r="AE7"/>
          <cell r="AF7"/>
          <cell r="AG7"/>
        </row>
        <row r="8">
          <cell r="V8"/>
          <cell r="W8"/>
          <cell r="X8"/>
          <cell r="Y8">
            <v>1</v>
          </cell>
          <cell r="Z8"/>
          <cell r="AA8"/>
          <cell r="AB8"/>
          <cell r="AC8"/>
          <cell r="AD8"/>
          <cell r="AE8"/>
          <cell r="AF8"/>
          <cell r="AG8"/>
        </row>
        <row r="9"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</row>
        <row r="10">
          <cell r="V10">
            <v>6</v>
          </cell>
          <cell r="W10">
            <v>3</v>
          </cell>
          <cell r="X10">
            <v>2</v>
          </cell>
          <cell r="Y10">
            <v>6</v>
          </cell>
          <cell r="Z10">
            <v>6</v>
          </cell>
          <cell r="AA10"/>
          <cell r="AB10"/>
          <cell r="AC10"/>
          <cell r="AD10"/>
          <cell r="AE10"/>
          <cell r="AF10"/>
          <cell r="AG10"/>
        </row>
        <row r="11">
          <cell r="V11">
            <v>3</v>
          </cell>
          <cell r="W11">
            <v>1</v>
          </cell>
          <cell r="X11"/>
          <cell r="Y11"/>
          <cell r="Z11"/>
          <cell r="AA11"/>
          <cell r="AB11"/>
          <cell r="AC11"/>
          <cell r="AD11"/>
          <cell r="AE11"/>
          <cell r="AF11"/>
          <cell r="AG11"/>
        </row>
        <row r="12">
          <cell r="V12">
            <v>41</v>
          </cell>
          <cell r="W12">
            <v>40</v>
          </cell>
          <cell r="X12">
            <v>55</v>
          </cell>
          <cell r="Y12">
            <v>56</v>
          </cell>
          <cell r="Z12">
            <v>42</v>
          </cell>
          <cell r="AA12"/>
          <cell r="AB12"/>
          <cell r="AC12"/>
          <cell r="AD12"/>
          <cell r="AE12"/>
          <cell r="AF12"/>
          <cell r="AG12"/>
        </row>
        <row r="13">
          <cell r="V13">
            <v>3</v>
          </cell>
          <cell r="W13"/>
          <cell r="X13">
            <v>3</v>
          </cell>
          <cell r="Y13"/>
          <cell r="Z13">
            <v>1</v>
          </cell>
          <cell r="AA13"/>
          <cell r="AB13"/>
          <cell r="AC13"/>
          <cell r="AD13"/>
          <cell r="AF13"/>
          <cell r="AG13"/>
        </row>
        <row r="14">
          <cell r="V14">
            <v>8</v>
          </cell>
          <cell r="W14">
            <v>5</v>
          </cell>
          <cell r="X14">
            <v>5</v>
          </cell>
          <cell r="Y14">
            <v>6</v>
          </cell>
          <cell r="Z14">
            <v>5</v>
          </cell>
          <cell r="AA14"/>
          <cell r="AB14"/>
          <cell r="AC14"/>
          <cell r="AD14"/>
          <cell r="AE14"/>
          <cell r="AF14"/>
          <cell r="AG14"/>
        </row>
        <row r="15">
          <cell r="V15">
            <v>50</v>
          </cell>
          <cell r="W15">
            <v>50</v>
          </cell>
          <cell r="X15">
            <v>50</v>
          </cell>
          <cell r="Y15">
            <v>50</v>
          </cell>
          <cell r="Z15">
            <v>50</v>
          </cell>
          <cell r="AA15"/>
          <cell r="AB15"/>
          <cell r="AC15"/>
          <cell r="AD15"/>
          <cell r="AE15"/>
          <cell r="AF15"/>
          <cell r="AG15"/>
        </row>
        <row r="16"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</row>
        <row r="17">
          <cell r="V17"/>
          <cell r="W17">
            <v>1</v>
          </cell>
          <cell r="X17">
            <v>1</v>
          </cell>
          <cell r="Y17">
            <v>3</v>
          </cell>
          <cell r="Z17">
            <v>2</v>
          </cell>
          <cell r="AA17"/>
          <cell r="AB17"/>
          <cell r="AC17"/>
          <cell r="AD17"/>
          <cell r="AE17"/>
          <cell r="AF17"/>
          <cell r="AG17"/>
        </row>
        <row r="18">
          <cell r="V18"/>
          <cell r="W18"/>
          <cell r="X18"/>
          <cell r="Y18">
            <v>1</v>
          </cell>
          <cell r="Z18">
            <v>1</v>
          </cell>
          <cell r="AA18"/>
          <cell r="AB18"/>
          <cell r="AC18"/>
          <cell r="AD18"/>
          <cell r="AE18"/>
          <cell r="AF18"/>
          <cell r="AG18"/>
        </row>
        <row r="19">
          <cell r="V19"/>
          <cell r="W19">
            <v>1</v>
          </cell>
          <cell r="X19">
            <v>1</v>
          </cell>
          <cell r="Y19">
            <v>2</v>
          </cell>
          <cell r="Z19">
            <v>1</v>
          </cell>
          <cell r="AA19"/>
          <cell r="AB19"/>
          <cell r="AC19"/>
          <cell r="AD19"/>
          <cell r="AE19"/>
          <cell r="AF19"/>
          <cell r="AG19"/>
        </row>
      </sheetData>
      <sheetData sheetId="3">
        <row r="7"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</row>
        <row r="8">
          <cell r="V8"/>
          <cell r="W8">
            <v>1</v>
          </cell>
          <cell r="X8">
            <v>2</v>
          </cell>
          <cell r="Y8"/>
          <cell r="Z8"/>
          <cell r="AA8"/>
          <cell r="AB8"/>
          <cell r="AC8"/>
          <cell r="AD8"/>
          <cell r="AE8"/>
          <cell r="AF8"/>
          <cell r="AG8"/>
        </row>
        <row r="9">
          <cell r="V9">
            <v>1</v>
          </cell>
          <cell r="W9"/>
          <cell r="X9"/>
          <cell r="Y9">
            <v>1</v>
          </cell>
          <cell r="Z9"/>
          <cell r="AA9"/>
          <cell r="AB9"/>
          <cell r="AC9"/>
          <cell r="AD9"/>
          <cell r="AE9"/>
          <cell r="AF9"/>
          <cell r="AG9"/>
        </row>
        <row r="10">
          <cell r="V10">
            <v>1</v>
          </cell>
          <cell r="W10">
            <v>1</v>
          </cell>
          <cell r="X10"/>
          <cell r="Y10">
            <v>1</v>
          </cell>
          <cell r="Z10"/>
          <cell r="AA10"/>
          <cell r="AB10"/>
          <cell r="AC10"/>
          <cell r="AD10"/>
          <cell r="AE10"/>
          <cell r="AF10"/>
          <cell r="AG10"/>
        </row>
        <row r="11"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/>
          <cell r="AB11"/>
          <cell r="AC11"/>
          <cell r="AD11"/>
          <cell r="AE11"/>
          <cell r="AF11"/>
          <cell r="AG11"/>
        </row>
        <row r="12">
          <cell r="V12">
            <v>39</v>
          </cell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</row>
        <row r="13">
          <cell r="V13"/>
          <cell r="W13"/>
          <cell r="X13">
            <v>2</v>
          </cell>
          <cell r="Y13">
            <v>1</v>
          </cell>
          <cell r="Z13">
            <v>1</v>
          </cell>
          <cell r="AA13"/>
          <cell r="AB13"/>
          <cell r="AC13"/>
          <cell r="AD13"/>
          <cell r="AE13"/>
          <cell r="AF13"/>
          <cell r="AG13"/>
        </row>
        <row r="14">
          <cell r="V14">
            <v>5</v>
          </cell>
          <cell r="W14">
            <v>2</v>
          </cell>
          <cell r="X14">
            <v>1</v>
          </cell>
          <cell r="Y14">
            <v>6</v>
          </cell>
          <cell r="Z14">
            <v>2</v>
          </cell>
          <cell r="AA14"/>
          <cell r="AB14"/>
          <cell r="AC14"/>
          <cell r="AD14"/>
          <cell r="AE14"/>
          <cell r="AF14"/>
          <cell r="AG14"/>
        </row>
        <row r="15">
          <cell r="V15"/>
          <cell r="W15"/>
          <cell r="X15"/>
          <cell r="Y15"/>
          <cell r="Z15">
            <v>10</v>
          </cell>
          <cell r="AA15"/>
          <cell r="AB15"/>
          <cell r="AC15"/>
          <cell r="AD15"/>
          <cell r="AE15"/>
          <cell r="AF15"/>
          <cell r="AG15"/>
        </row>
        <row r="16">
          <cell r="V16">
            <v>1</v>
          </cell>
          <cell r="W16">
            <v>26</v>
          </cell>
          <cell r="X16">
            <v>18</v>
          </cell>
          <cell r="Y16">
            <v>17</v>
          </cell>
          <cell r="Z16"/>
          <cell r="AA16"/>
          <cell r="AB16"/>
          <cell r="AC16"/>
          <cell r="AD16"/>
          <cell r="AE16"/>
          <cell r="AF16"/>
          <cell r="AG16"/>
        </row>
        <row r="17">
          <cell r="V17"/>
          <cell r="W17"/>
          <cell r="X17"/>
          <cell r="Y17"/>
          <cell r="Z17">
            <v>1</v>
          </cell>
          <cell r="AA17"/>
          <cell r="AB17"/>
          <cell r="AC17"/>
          <cell r="AD17"/>
          <cell r="AE17"/>
          <cell r="AF17"/>
          <cell r="AG17"/>
        </row>
        <row r="18">
          <cell r="V18">
            <v>1</v>
          </cell>
          <cell r="W18"/>
          <cell r="X18"/>
          <cell r="Y18"/>
          <cell r="Z18"/>
          <cell r="AA18"/>
          <cell r="AB18"/>
          <cell r="AD18"/>
          <cell r="AE18"/>
          <cell r="AF18"/>
          <cell r="AG18"/>
        </row>
      </sheetData>
      <sheetData sheetId="4">
        <row r="7">
          <cell r="V7"/>
          <cell r="W7">
            <v>1</v>
          </cell>
          <cell r="X7">
            <v>1</v>
          </cell>
          <cell r="Y7"/>
          <cell r="Z7"/>
          <cell r="AA7"/>
          <cell r="AB7"/>
          <cell r="AC7"/>
          <cell r="AD7"/>
          <cell r="AE7"/>
          <cell r="AF7"/>
          <cell r="AG7"/>
        </row>
        <row r="8">
          <cell r="V8"/>
          <cell r="W8">
            <v>1</v>
          </cell>
          <cell r="X8"/>
          <cell r="Y8"/>
          <cell r="Z8"/>
          <cell r="AA8"/>
          <cell r="AB8"/>
          <cell r="AC8"/>
          <cell r="AD8"/>
          <cell r="AE8"/>
          <cell r="AF8"/>
          <cell r="AG8"/>
        </row>
      </sheetData>
      <sheetData sheetId="5">
        <row r="7">
          <cell r="V7">
            <v>3</v>
          </cell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</row>
        <row r="8">
          <cell r="V8">
            <v>3</v>
          </cell>
          <cell r="W8">
            <v>1</v>
          </cell>
          <cell r="X8">
            <v>1</v>
          </cell>
          <cell r="Y8">
            <v>2</v>
          </cell>
          <cell r="Z8">
            <v>1</v>
          </cell>
          <cell r="AA8"/>
          <cell r="AB8"/>
          <cell r="AC8"/>
          <cell r="AD8"/>
          <cell r="AE8"/>
          <cell r="AF8"/>
          <cell r="AG8"/>
        </row>
        <row r="9">
          <cell r="V9">
            <v>3</v>
          </cell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</row>
        <row r="10">
          <cell r="V10">
            <v>46</v>
          </cell>
          <cell r="W10">
            <v>46</v>
          </cell>
          <cell r="X10">
            <v>46</v>
          </cell>
          <cell r="Y10">
            <v>46</v>
          </cell>
          <cell r="Z10">
            <v>46</v>
          </cell>
          <cell r="AA10"/>
          <cell r="AB10"/>
          <cell r="AC10"/>
          <cell r="AD10"/>
          <cell r="AE10"/>
          <cell r="AF10"/>
          <cell r="AG10"/>
        </row>
        <row r="11">
          <cell r="V11">
            <v>2</v>
          </cell>
          <cell r="W11">
            <v>2</v>
          </cell>
          <cell r="X11">
            <v>2</v>
          </cell>
          <cell r="Y11">
            <v>2</v>
          </cell>
          <cell r="Z11">
            <v>2</v>
          </cell>
          <cell r="AA11"/>
          <cell r="AB11"/>
          <cell r="AC11"/>
          <cell r="AD11"/>
          <cell r="AE11"/>
          <cell r="AF11"/>
          <cell r="AG11"/>
        </row>
        <row r="12">
          <cell r="V12"/>
          <cell r="W12"/>
          <cell r="X12">
            <v>5</v>
          </cell>
          <cell r="Y12"/>
          <cell r="Z12"/>
          <cell r="AA12"/>
          <cell r="AB12"/>
          <cell r="AC12"/>
          <cell r="AD12"/>
          <cell r="AE12"/>
          <cell r="AF12"/>
          <cell r="AG12"/>
        </row>
        <row r="13">
          <cell r="V13">
            <v>9</v>
          </cell>
          <cell r="W13">
            <v>9</v>
          </cell>
          <cell r="X13">
            <v>9</v>
          </cell>
          <cell r="Y13">
            <v>9</v>
          </cell>
          <cell r="Z13">
            <v>9</v>
          </cell>
          <cell r="AA13"/>
          <cell r="AB13"/>
          <cell r="AC13"/>
          <cell r="AD13"/>
          <cell r="AE13"/>
          <cell r="AF13"/>
          <cell r="AG13"/>
        </row>
        <row r="14"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</row>
      </sheetData>
      <sheetData sheetId="6">
        <row r="7"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</row>
        <row r="8">
          <cell r="V8"/>
          <cell r="W8"/>
          <cell r="X8"/>
          <cell r="Y8"/>
          <cell r="Z8"/>
          <cell r="AA8"/>
          <cell r="AB8"/>
          <cell r="AC8"/>
          <cell r="AD8"/>
          <cell r="AE8"/>
          <cell r="AF8"/>
          <cell r="AG8"/>
        </row>
        <row r="9"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</row>
        <row r="10"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</row>
        <row r="11">
          <cell r="V11">
            <v>1</v>
          </cell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</row>
        <row r="12"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</row>
        <row r="13">
          <cell r="V13">
            <v>4</v>
          </cell>
          <cell r="W13">
            <v>4</v>
          </cell>
          <cell r="X13">
            <v>4</v>
          </cell>
          <cell r="Y13">
            <v>4</v>
          </cell>
          <cell r="Z13">
            <v>4</v>
          </cell>
          <cell r="AA13"/>
          <cell r="AB13"/>
          <cell r="AC13"/>
          <cell r="AD13"/>
          <cell r="AE13"/>
          <cell r="AF13"/>
          <cell r="AG13"/>
        </row>
        <row r="14">
          <cell r="V14">
            <v>4</v>
          </cell>
          <cell r="W14">
            <v>4</v>
          </cell>
          <cell r="X14">
            <v>5</v>
          </cell>
          <cell r="Y14">
            <v>4</v>
          </cell>
          <cell r="Z14">
            <v>3</v>
          </cell>
          <cell r="AA14"/>
          <cell r="AB14"/>
          <cell r="AC14"/>
          <cell r="AD14"/>
          <cell r="AE14"/>
          <cell r="AF14"/>
          <cell r="AG14"/>
        </row>
        <row r="15">
          <cell r="V15">
            <v>4</v>
          </cell>
          <cell r="W15">
            <v>4</v>
          </cell>
          <cell r="X15">
            <v>4</v>
          </cell>
          <cell r="Y15">
            <v>4</v>
          </cell>
          <cell r="Z15">
            <v>5</v>
          </cell>
          <cell r="AA15"/>
          <cell r="AB15"/>
          <cell r="AC15"/>
          <cell r="AD15"/>
          <cell r="AE15"/>
          <cell r="AF15"/>
          <cell r="AG15"/>
        </row>
        <row r="16">
          <cell r="V16">
            <v>4</v>
          </cell>
          <cell r="W16">
            <v>4</v>
          </cell>
          <cell r="X16">
            <v>4</v>
          </cell>
          <cell r="Y16">
            <v>4</v>
          </cell>
          <cell r="Z16">
            <v>4</v>
          </cell>
          <cell r="AA16"/>
          <cell r="AB16"/>
          <cell r="AC16"/>
          <cell r="AD16"/>
          <cell r="AE16"/>
          <cell r="AF16"/>
          <cell r="AG16"/>
        </row>
        <row r="17"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</row>
        <row r="18">
          <cell r="V18">
            <v>1</v>
          </cell>
          <cell r="W18"/>
          <cell r="X18"/>
          <cell r="Y18">
            <v>1</v>
          </cell>
          <cell r="Z18"/>
          <cell r="AA18"/>
          <cell r="AB18"/>
          <cell r="AC18"/>
          <cell r="AD18"/>
          <cell r="AE18"/>
          <cell r="AF18"/>
          <cell r="AG18"/>
        </row>
        <row r="19">
          <cell r="V19"/>
          <cell r="W19"/>
          <cell r="X19">
            <v>1</v>
          </cell>
          <cell r="Y19">
            <v>5</v>
          </cell>
          <cell r="Z19"/>
          <cell r="AA19"/>
          <cell r="AB19"/>
          <cell r="AC19"/>
          <cell r="AD19"/>
          <cell r="AE19"/>
          <cell r="AF19"/>
          <cell r="AG19"/>
        </row>
        <row r="20">
          <cell r="V20"/>
          <cell r="W20"/>
          <cell r="X20"/>
          <cell r="Y20">
            <v>1</v>
          </cell>
          <cell r="Z20"/>
          <cell r="AA20"/>
          <cell r="AB20"/>
          <cell r="AC20"/>
          <cell r="AD20"/>
          <cell r="AE20"/>
          <cell r="AF20"/>
          <cell r="AG20"/>
        </row>
      </sheetData>
      <sheetData sheetId="7">
        <row r="7"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0</v>
          </cell>
          <cell r="AA7"/>
          <cell r="AB7"/>
          <cell r="AC7"/>
          <cell r="AD7"/>
          <cell r="AE7"/>
          <cell r="AF7"/>
          <cell r="AG7"/>
        </row>
        <row r="8">
          <cell r="V8">
            <v>0</v>
          </cell>
          <cell r="W8">
            <v>0</v>
          </cell>
          <cell r="X8">
            <v>0</v>
          </cell>
          <cell r="Y8">
            <v>9</v>
          </cell>
          <cell r="Z8">
            <v>6</v>
          </cell>
          <cell r="AA8"/>
          <cell r="AB8"/>
          <cell r="AC8"/>
          <cell r="AD8"/>
          <cell r="AE8"/>
          <cell r="AF8"/>
          <cell r="AG8"/>
        </row>
        <row r="9"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/>
          <cell r="AB9"/>
          <cell r="AC9"/>
          <cell r="AD9"/>
          <cell r="AE9"/>
          <cell r="AF9"/>
          <cell r="AG9"/>
        </row>
        <row r="10"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1</v>
          </cell>
          <cell r="AA10"/>
          <cell r="AB10"/>
          <cell r="AC10"/>
          <cell r="AD10"/>
          <cell r="AE10"/>
          <cell r="AF10"/>
          <cell r="AG10"/>
        </row>
        <row r="11"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/>
          <cell r="AB11"/>
          <cell r="AC11"/>
          <cell r="AD11"/>
          <cell r="AE11"/>
          <cell r="AF11"/>
          <cell r="AG11"/>
        </row>
        <row r="12">
          <cell r="V12">
            <v>1</v>
          </cell>
          <cell r="W12">
            <v>0</v>
          </cell>
          <cell r="X12">
            <v>0</v>
          </cell>
          <cell r="Y12">
            <v>1</v>
          </cell>
          <cell r="Z12">
            <v>0</v>
          </cell>
          <cell r="AA12"/>
          <cell r="AB12"/>
          <cell r="AC12"/>
          <cell r="AD12"/>
          <cell r="AE12"/>
          <cell r="AF12"/>
          <cell r="AG12"/>
        </row>
        <row r="13">
          <cell r="V13">
            <v>0</v>
          </cell>
          <cell r="W13">
            <v>0</v>
          </cell>
          <cell r="X13">
            <v>0</v>
          </cell>
          <cell r="Y13">
            <v>1</v>
          </cell>
          <cell r="Z13">
            <v>0</v>
          </cell>
          <cell r="AA13"/>
          <cell r="AB13"/>
          <cell r="AC13"/>
          <cell r="AD13"/>
          <cell r="AE13"/>
          <cell r="AF13"/>
          <cell r="AG13"/>
        </row>
        <row r="14">
          <cell r="V14">
            <v>6</v>
          </cell>
          <cell r="W14">
            <v>6</v>
          </cell>
          <cell r="X14">
            <v>6</v>
          </cell>
          <cell r="Y14">
            <v>6</v>
          </cell>
          <cell r="Z14">
            <v>6</v>
          </cell>
          <cell r="AA14"/>
          <cell r="AB14"/>
          <cell r="AC14"/>
          <cell r="AD14"/>
          <cell r="AE14"/>
          <cell r="AF14"/>
          <cell r="AG14"/>
        </row>
        <row r="15">
          <cell r="V15">
            <v>0</v>
          </cell>
          <cell r="W15">
            <v>0</v>
          </cell>
          <cell r="X15">
            <v>0</v>
          </cell>
          <cell r="Y15">
            <v>1</v>
          </cell>
          <cell r="Z15">
            <v>0</v>
          </cell>
          <cell r="AA15"/>
          <cell r="AB15"/>
          <cell r="AC15"/>
          <cell r="AD15"/>
          <cell r="AE15"/>
          <cell r="AF15"/>
          <cell r="AG15"/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I21:I22" insertRow="1" totalsRowShown="0" headerRowDxfId="2" dataDxfId="1">
  <autoFilter ref="I21:I22" xr:uid="{00000000-0009-0000-0100-000001000000}"/>
  <tableColumns count="1">
    <tableColumn id="1" xr3:uid="{00000000-0010-0000-0000-000001000000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drive/folders/18IUHv9tSk6c3esAvjW18tWJ8Y_vPXFxI?usp=drive_link" TargetMode="External"/><Relationship Id="rId18" Type="http://schemas.openxmlformats.org/officeDocument/2006/relationships/hyperlink" Target="https://drive.google.com/drive/folders/1BlQWIZTRJdTUn4fqQU4pmvZpQzzAk3e5?usp=drive_link" TargetMode="External"/><Relationship Id="rId26" Type="http://schemas.openxmlformats.org/officeDocument/2006/relationships/hyperlink" Target="https://drive.google.com/drive/folders/1v2NcdyqD_aBnjDSVIVml5U4G59YlhG7o?usp=drive_link" TargetMode="External"/><Relationship Id="rId39" Type="http://schemas.openxmlformats.org/officeDocument/2006/relationships/printerSettings" Target="../printerSettings/printerSettings3.bin"/><Relationship Id="rId21" Type="http://schemas.openxmlformats.org/officeDocument/2006/relationships/hyperlink" Target="https://drive.google.com/drive/folders/13oc5JQDiPmdkxtMQvA89spTke-1K04sx?usp=drive_link" TargetMode="External"/><Relationship Id="rId34" Type="http://schemas.openxmlformats.org/officeDocument/2006/relationships/hyperlink" Target="https://drive.google.com/drive/folders/15ioqfmvTd5gE3_-itsMq21-6cOCe5SG1?usp=drive_link" TargetMode="External"/><Relationship Id="rId7" Type="http://schemas.openxmlformats.org/officeDocument/2006/relationships/hyperlink" Target="https://drive.google.com/drive/folders/1GBHdtII9QPdwTtlC8pYFCynnnolVtzMj?usp=sharing" TargetMode="External"/><Relationship Id="rId12" Type="http://schemas.openxmlformats.org/officeDocument/2006/relationships/hyperlink" Target="https://drive.google.com/drive/folders/1f3TM7aASuYFGSNLi-hvpUgxxJ4CX9poi?usp=sharing" TargetMode="External"/><Relationship Id="rId17" Type="http://schemas.openxmlformats.org/officeDocument/2006/relationships/hyperlink" Target="https://drive.google.com/drive/folders/1bc6LNwHv058jNISyRBA1goOW2Ppth1wl?usp=drive_link" TargetMode="External"/><Relationship Id="rId25" Type="http://schemas.openxmlformats.org/officeDocument/2006/relationships/hyperlink" Target="https://drive.google.com/drive/folders/1CpiRPCclOVRxupIDFJFgncSfa0GZ6nle?usp=drive_link" TargetMode="External"/><Relationship Id="rId33" Type="http://schemas.openxmlformats.org/officeDocument/2006/relationships/hyperlink" Target="https://drive.google.com/drive/folders/1gijhn20_i6tdDfQ45HICM536TiN4EdKD?usp=drive_link" TargetMode="External"/><Relationship Id="rId38" Type="http://schemas.openxmlformats.org/officeDocument/2006/relationships/hyperlink" Target="https://drive.google.com/drive/folders/1eIwDj-kvmVrssbySy5SuOCjD-0pp7HDm?usp=drive_link" TargetMode="External"/><Relationship Id="rId2" Type="http://schemas.openxmlformats.org/officeDocument/2006/relationships/hyperlink" Target="https://drive.google.com/file/d/1vSs_emsVobPHdCB1G2HfCEsfL3UyuMZY/view?usp=drive_link" TargetMode="External"/><Relationship Id="rId16" Type="http://schemas.openxmlformats.org/officeDocument/2006/relationships/hyperlink" Target="https://drive.google.com/drive/folders/1keqjP_GGsoVu8eE7BsOz3nGdEf9Mzxfa?usp=drive_link" TargetMode="External"/><Relationship Id="rId20" Type="http://schemas.openxmlformats.org/officeDocument/2006/relationships/hyperlink" Target="https://drive.google.com/drive/folders/11xdbDItsrkkR29FucljZp2B9SToZIxkk?usp=drive_link" TargetMode="External"/><Relationship Id="rId29" Type="http://schemas.openxmlformats.org/officeDocument/2006/relationships/hyperlink" Target="https://drive.google.com/drive/folders/1d5EOXECQeCWjj1ZhjfUdF-BxdF2gmMHv?usp=drive_link" TargetMode="External"/><Relationship Id="rId1" Type="http://schemas.openxmlformats.org/officeDocument/2006/relationships/hyperlink" Target="https://drive.google.com/file/d/1zLdVXg0bNP0UmFByZsTVykIUNl1x_B_f/view?usp=drive_link" TargetMode="External"/><Relationship Id="rId6" Type="http://schemas.openxmlformats.org/officeDocument/2006/relationships/hyperlink" Target="https://drive.google.com/drive/folders/1apqBg4BPP9TjdOc9Y6NMFN2a9xXnjSu9?usp=drive_link" TargetMode="External"/><Relationship Id="rId11" Type="http://schemas.openxmlformats.org/officeDocument/2006/relationships/hyperlink" Target="https://drive.google.com/drive/folders/14RK-SYjucy3FBi-ytBvFk8RL5Z0fRBvr?usp=drive_link" TargetMode="External"/><Relationship Id="rId24" Type="http://schemas.openxmlformats.org/officeDocument/2006/relationships/hyperlink" Target="https://drive.google.com/drive/folders/1Uy1BfOMo0G1E3N10fthjs3AQfoKoSQA_?usp=drive_link" TargetMode="External"/><Relationship Id="rId32" Type="http://schemas.openxmlformats.org/officeDocument/2006/relationships/hyperlink" Target="https://drive.google.com/drive/folders/1E2qIkI5a9RDZvS-GGzwGXu9hddMzaCLD?usp=drive_link" TargetMode="External"/><Relationship Id="rId37" Type="http://schemas.openxmlformats.org/officeDocument/2006/relationships/hyperlink" Target="https://drive.google.com/drive/folders/1qKTJIJARzaobuoxpRMSL2VOUzyhtZxza?usp=drive_link" TargetMode="External"/><Relationship Id="rId40" Type="http://schemas.openxmlformats.org/officeDocument/2006/relationships/drawing" Target="../drawings/drawing3.xml"/><Relationship Id="rId5" Type="http://schemas.openxmlformats.org/officeDocument/2006/relationships/hyperlink" Target="https://drive.google.com/drive/folders/1-h0-ClGddqFOjbnD4wnzfc7e7jHm1PiO?usp=drive_link" TargetMode="External"/><Relationship Id="rId15" Type="http://schemas.openxmlformats.org/officeDocument/2006/relationships/hyperlink" Target="https://drive.google.com/drive/folders/1mjRhWOhjwH0h_wZ4EwB6De1cNUQrMJgn?usp=drive_link" TargetMode="External"/><Relationship Id="rId23" Type="http://schemas.openxmlformats.org/officeDocument/2006/relationships/hyperlink" Target="https://drive.google.com/drive/folders/1ydRiqu_zmaKAvI0XeRSX2y8PYCB0CXYQ?usp=drive_link" TargetMode="External"/><Relationship Id="rId28" Type="http://schemas.openxmlformats.org/officeDocument/2006/relationships/hyperlink" Target="https://drive.google.com/drive/folders/13DJEozS0jaHqKgvnGTr49TslAMufUkO1?usp=drive_link" TargetMode="External"/><Relationship Id="rId36" Type="http://schemas.openxmlformats.org/officeDocument/2006/relationships/hyperlink" Target="https://drive.google.com/drive/folders/1sBMnHntcYi7BzB7zS4GCEbh0Mkp5SXUl?usp=drive_link" TargetMode="External"/><Relationship Id="rId10" Type="http://schemas.openxmlformats.org/officeDocument/2006/relationships/hyperlink" Target="https://drive.google.com/drive/folders/1BRSj63EVQtA5W2qYWr5arrOAmGK3IIoB?usp=drive_link" TargetMode="External"/><Relationship Id="rId19" Type="http://schemas.openxmlformats.org/officeDocument/2006/relationships/hyperlink" Target="https://drive.google.com/drive/folders/13w0UwStoRtsD4VjZ9wSTZKW-XVOl19xf?usp=drive_link" TargetMode="External"/><Relationship Id="rId31" Type="http://schemas.openxmlformats.org/officeDocument/2006/relationships/hyperlink" Target="https://drive.google.com/drive/folders/1PguOWFghi-b9Z3K6bmBRQx1dYtDXMkbR?usp=drive_link" TargetMode="External"/><Relationship Id="rId4" Type="http://schemas.openxmlformats.org/officeDocument/2006/relationships/hyperlink" Target="https://drive.google.com/drive/folders/1-h0-ClGddqFOjbnD4wnzfc7e7jHm1PiO?usp=drive_link" TargetMode="External"/><Relationship Id="rId9" Type="http://schemas.openxmlformats.org/officeDocument/2006/relationships/hyperlink" Target="https://drive.google.com/drive/folders/1GojuwCLH4pQN3S1itrir57HT_dXfvUTB?usp=drive_link" TargetMode="External"/><Relationship Id="rId14" Type="http://schemas.openxmlformats.org/officeDocument/2006/relationships/hyperlink" Target="https://drive.google.com/drive/folders/1koTjJD6xYiIT1JoxXvMM19S0DIYG2EvG?usp=drive_link" TargetMode="External"/><Relationship Id="rId22" Type="http://schemas.openxmlformats.org/officeDocument/2006/relationships/hyperlink" Target="https://drive.google.com/drive/folders/1T-YHfk2lBSYGjFY2t8Ls4rYi7v2Ah5oS?usp=drive_link" TargetMode="External"/><Relationship Id="rId27" Type="http://schemas.openxmlformats.org/officeDocument/2006/relationships/hyperlink" Target="https://drive.google.com/drive/folders/1DzMpcA7ioLllKDjHamfBiLWjQ-tA2SoT?usp=drive_link" TargetMode="External"/><Relationship Id="rId30" Type="http://schemas.openxmlformats.org/officeDocument/2006/relationships/hyperlink" Target="https://drive.google.com/drive/folders/13e2Aj9lWcYd9XnXZBNtClT-dWHj79OvZ?usp=drive_link" TargetMode="External"/><Relationship Id="rId35" Type="http://schemas.openxmlformats.org/officeDocument/2006/relationships/hyperlink" Target="https://drive.google.com/drive/folders/10JLNFwAmDwYAAfr4HdPPYRxJUCyDAFTD?usp=drive_link" TargetMode="External"/><Relationship Id="rId8" Type="http://schemas.openxmlformats.org/officeDocument/2006/relationships/hyperlink" Target="https://drive.google.com/drive/folders/1_SmeeXkV77Zll_NJk2dyz6p70nJxlRWk?usp=drive_link" TargetMode="External"/><Relationship Id="rId3" Type="http://schemas.openxmlformats.org/officeDocument/2006/relationships/hyperlink" Target="https://drive.google.com/file/d/1-1u8XK2ZdhV9Ia1xYHn9sB_jmBQmLQbj/view?usp=drive_lin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E26"/>
  <sheetViews>
    <sheetView view="pageBreakPreview" zoomScaleSheetLayoutView="100" workbookViewId="0">
      <selection activeCell="A2" sqref="A2"/>
    </sheetView>
  </sheetViews>
  <sheetFormatPr defaultColWidth="9.140625" defaultRowHeight="12.75" x14ac:dyDescent="0.2"/>
  <cols>
    <col min="1" max="1" width="3.28515625" style="5" customWidth="1"/>
    <col min="2" max="2" width="4" style="5" customWidth="1"/>
    <col min="3" max="3" width="6.85546875" style="5" customWidth="1"/>
    <col min="4" max="4" width="4.28515625" style="5" bestFit="1" customWidth="1"/>
    <col min="5" max="5" width="4.28515625" style="4" customWidth="1"/>
    <col min="6" max="6" width="40.140625" style="1" bestFit="1" customWidth="1"/>
    <col min="7" max="9" width="29.140625" style="1" customWidth="1"/>
    <col min="10" max="10" width="6.42578125" style="1" bestFit="1" customWidth="1"/>
    <col min="11" max="11" width="9.28515625" style="1" bestFit="1" customWidth="1"/>
    <col min="12" max="12" width="6.85546875" style="1" bestFit="1" customWidth="1"/>
    <col min="13" max="13" width="8.7109375" style="3" bestFit="1" customWidth="1"/>
    <col min="14" max="23" width="8" style="2" bestFit="1" customWidth="1"/>
    <col min="24" max="24" width="8" style="2" customWidth="1"/>
    <col min="25" max="25" width="8" style="2" bestFit="1" customWidth="1"/>
    <col min="26" max="26" width="7.28515625" style="2" bestFit="1" customWidth="1"/>
    <col min="27" max="27" width="8.28515625" style="2" customWidth="1"/>
    <col min="28" max="28" width="9.140625" style="1"/>
    <col min="29" max="29" width="14.5703125" style="1" customWidth="1"/>
    <col min="30" max="16384" width="9.140625" style="1"/>
  </cols>
  <sheetData>
    <row r="1" spans="1:31" ht="21" x14ac:dyDescent="0.35">
      <c r="A1" s="361" t="s">
        <v>456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</row>
    <row r="3" spans="1:31" x14ac:dyDescent="0.2">
      <c r="A3" s="76" t="s">
        <v>224</v>
      </c>
      <c r="B3" s="76"/>
      <c r="C3" s="76"/>
      <c r="D3" s="76"/>
      <c r="E3" s="77"/>
      <c r="F3" s="76" t="s">
        <v>223</v>
      </c>
    </row>
    <row r="4" spans="1:31" x14ac:dyDescent="0.2">
      <c r="A4" s="76" t="s">
        <v>222</v>
      </c>
      <c r="B4" s="76"/>
      <c r="C4" s="76"/>
      <c r="D4" s="76"/>
      <c r="E4" s="77"/>
      <c r="F4" s="76" t="s">
        <v>221</v>
      </c>
    </row>
    <row r="5" spans="1:31" x14ac:dyDescent="0.2">
      <c r="A5" s="76" t="s">
        <v>220</v>
      </c>
      <c r="B5" s="76"/>
      <c r="C5" s="76"/>
      <c r="D5" s="76"/>
      <c r="E5" s="77"/>
      <c r="F5" s="76" t="s">
        <v>259</v>
      </c>
    </row>
    <row r="6" spans="1:31" x14ac:dyDescent="0.2">
      <c r="A6" s="76" t="s">
        <v>219</v>
      </c>
      <c r="B6" s="76"/>
      <c r="C6" s="76"/>
      <c r="D6" s="76"/>
      <c r="E6" s="77"/>
      <c r="F6" s="76" t="str">
        <f>F5</f>
        <v>: 2026</v>
      </c>
    </row>
    <row r="8" spans="1:31" ht="29.25" customHeight="1" x14ac:dyDescent="0.2">
      <c r="A8" s="356" t="s">
        <v>218</v>
      </c>
      <c r="B8" s="369"/>
      <c r="C8" s="369"/>
      <c r="D8" s="369"/>
      <c r="E8" s="357"/>
      <c r="F8" s="351" t="s">
        <v>280</v>
      </c>
      <c r="G8" s="351" t="s">
        <v>251</v>
      </c>
      <c r="H8" s="384" t="s">
        <v>215</v>
      </c>
      <c r="I8" s="385"/>
      <c r="J8" s="362" t="s">
        <v>416</v>
      </c>
      <c r="K8" s="363"/>
      <c r="L8" s="362" t="s">
        <v>214</v>
      </c>
      <c r="M8" s="363"/>
      <c r="N8" s="358" t="s">
        <v>213</v>
      </c>
      <c r="O8" s="359"/>
      <c r="P8" s="359"/>
      <c r="Q8" s="359"/>
      <c r="R8" s="359"/>
      <c r="S8" s="359"/>
      <c r="T8" s="359"/>
      <c r="U8" s="359"/>
      <c r="V8" s="359"/>
      <c r="W8" s="359"/>
      <c r="X8" s="359"/>
      <c r="Y8" s="359"/>
      <c r="Z8" s="356" t="s">
        <v>212</v>
      </c>
      <c r="AA8" s="357"/>
    </row>
    <row r="9" spans="1:31" ht="45" customHeight="1" x14ac:dyDescent="0.2">
      <c r="A9" s="373"/>
      <c r="B9" s="374"/>
      <c r="C9" s="374"/>
      <c r="D9" s="374"/>
      <c r="E9" s="375"/>
      <c r="F9" s="352"/>
      <c r="G9" s="352"/>
      <c r="H9" s="386"/>
      <c r="I9" s="387"/>
      <c r="J9" s="287" t="s">
        <v>214</v>
      </c>
      <c r="K9" s="287" t="s">
        <v>213</v>
      </c>
      <c r="L9" s="74" t="s">
        <v>211</v>
      </c>
      <c r="M9" s="75" t="s">
        <v>210</v>
      </c>
      <c r="N9" s="111" t="s">
        <v>209</v>
      </c>
      <c r="O9" s="111" t="s">
        <v>208</v>
      </c>
      <c r="P9" s="111" t="s">
        <v>207</v>
      </c>
      <c r="Q9" s="111" t="s">
        <v>206</v>
      </c>
      <c r="R9" s="111" t="s">
        <v>205</v>
      </c>
      <c r="S9" s="111" t="s">
        <v>204</v>
      </c>
      <c r="T9" s="111" t="s">
        <v>203</v>
      </c>
      <c r="U9" s="111" t="s">
        <v>202</v>
      </c>
      <c r="V9" s="111" t="s">
        <v>201</v>
      </c>
      <c r="W9" s="111" t="s">
        <v>200</v>
      </c>
      <c r="X9" s="111" t="s">
        <v>199</v>
      </c>
      <c r="Y9" s="111" t="s">
        <v>198</v>
      </c>
      <c r="Z9" s="74" t="s">
        <v>197</v>
      </c>
      <c r="AA9" s="88" t="s">
        <v>68</v>
      </c>
    </row>
    <row r="10" spans="1:31" ht="61.5" customHeight="1" x14ac:dyDescent="0.2">
      <c r="A10" s="147"/>
      <c r="B10" s="142"/>
      <c r="C10" s="142"/>
      <c r="D10" s="142"/>
      <c r="E10" s="143"/>
      <c r="F10" s="144" t="s">
        <v>281</v>
      </c>
      <c r="G10" s="145" t="s">
        <v>311</v>
      </c>
      <c r="H10" s="391" t="s">
        <v>452</v>
      </c>
      <c r="I10" s="392"/>
      <c r="J10" s="392"/>
      <c r="K10" s="393"/>
      <c r="L10" s="346">
        <v>4.25</v>
      </c>
      <c r="M10" s="146" t="s">
        <v>37</v>
      </c>
      <c r="N10" s="347">
        <v>4.24</v>
      </c>
      <c r="O10" s="347">
        <v>4.24</v>
      </c>
      <c r="P10" s="347">
        <v>4.24</v>
      </c>
      <c r="Q10" s="347">
        <v>4.24</v>
      </c>
      <c r="R10" s="347">
        <v>4.24</v>
      </c>
      <c r="S10" s="347"/>
      <c r="T10" s="347"/>
      <c r="U10" s="347"/>
      <c r="V10" s="347"/>
      <c r="W10" s="347"/>
      <c r="X10" s="347"/>
      <c r="Y10" s="347"/>
      <c r="Z10" s="348">
        <f>LOOKUP(2,1/(N10:Y10&lt;&gt;0),(N10:Y10))</f>
        <v>4.24</v>
      </c>
      <c r="AA10" s="146">
        <f>Z10/L10</f>
        <v>0.99764705882352944</v>
      </c>
      <c r="AB10" s="73"/>
      <c r="AC10" s="73"/>
      <c r="AD10" s="73"/>
    </row>
    <row r="11" spans="1:31" s="73" customFormat="1" ht="117.75" customHeight="1" x14ac:dyDescent="0.2">
      <c r="A11" s="65">
        <v>4</v>
      </c>
      <c r="B11" s="64" t="s">
        <v>5</v>
      </c>
      <c r="C11" s="64"/>
      <c r="D11" s="64"/>
      <c r="E11" s="114"/>
      <c r="F11" s="109" t="s">
        <v>262</v>
      </c>
      <c r="G11" s="105" t="s">
        <v>226</v>
      </c>
      <c r="H11" s="105" t="s">
        <v>225</v>
      </c>
      <c r="I11" s="141"/>
      <c r="J11" s="322">
        <f>'Realisasi Kegiatan&amp;SubKeg'!I13</f>
        <v>984</v>
      </c>
      <c r="K11" s="141">
        <f>'Realisasi Kegiatan&amp;SubKeg'!AI13</f>
        <v>458</v>
      </c>
      <c r="L11" s="125">
        <v>100</v>
      </c>
      <c r="M11" s="83" t="s">
        <v>196</v>
      </c>
      <c r="N11" s="123">
        <f>'Realisasi Kegiatan&amp;SubKeg'!L13</f>
        <v>8.7398373983739841E-2</v>
      </c>
      <c r="O11" s="123">
        <f>'Realisasi Kegiatan&amp;SubKeg'!N13</f>
        <v>8.8414634146341459E-2</v>
      </c>
      <c r="P11" s="123">
        <f>'Realisasi Kegiatan&amp;SubKeg'!P13</f>
        <v>0.10060975609756098</v>
      </c>
      <c r="Q11" s="123">
        <f>'Realisasi Kegiatan&amp;SubKeg'!R13</f>
        <v>0.10975609756097561</v>
      </c>
      <c r="R11" s="123">
        <f>'Realisasi Kegiatan&amp;SubKeg'!T13</f>
        <v>7.926829268292683E-2</v>
      </c>
      <c r="S11" s="123">
        <f>'Realisasi Kegiatan&amp;SubKeg'!V13</f>
        <v>0</v>
      </c>
      <c r="T11" s="123">
        <f>'Realisasi Kegiatan&amp;SubKeg'!X13</f>
        <v>0</v>
      </c>
      <c r="U11" s="123">
        <f>'Realisasi Kegiatan&amp;SubKeg'!Z13</f>
        <v>0</v>
      </c>
      <c r="V11" s="123">
        <f>'Realisasi Kegiatan&amp;SubKeg'!AB13</f>
        <v>0</v>
      </c>
      <c r="W11" s="123">
        <f>'Realisasi Kegiatan&amp;SubKeg'!AD13</f>
        <v>0</v>
      </c>
      <c r="X11" s="123">
        <f>'Realisasi Kegiatan&amp;SubKeg'!AF13</f>
        <v>0</v>
      </c>
      <c r="Y11" s="123">
        <f>'Realisasi Kegiatan&amp;SubKeg'!AH13</f>
        <v>0</v>
      </c>
      <c r="Z11" s="124">
        <f>SUM(N11:Y11)</f>
        <v>0.46544715447154472</v>
      </c>
      <c r="AA11" s="83">
        <f>Z11/L11*100</f>
        <v>0.46544715447154478</v>
      </c>
      <c r="AB11" s="86"/>
      <c r="AC11" s="107"/>
      <c r="AE11" s="107"/>
    </row>
    <row r="12" spans="1:31" s="67" customFormat="1" ht="117.75" customHeight="1" x14ac:dyDescent="0.2">
      <c r="A12" s="115"/>
      <c r="B12" s="116"/>
      <c r="C12" s="116"/>
      <c r="D12" s="116"/>
      <c r="E12" s="117"/>
      <c r="F12" s="118"/>
      <c r="G12" s="105" t="s">
        <v>227</v>
      </c>
      <c r="H12" s="105" t="s">
        <v>228</v>
      </c>
      <c r="I12" s="106"/>
      <c r="J12" s="323">
        <f>'Realisasi Kegiatan&amp;SubKeg'!I60</f>
        <v>574</v>
      </c>
      <c r="K12" s="106">
        <f>'Realisasi Kegiatan&amp;SubKeg'!AI60</f>
        <v>219</v>
      </c>
      <c r="L12" s="108">
        <v>100</v>
      </c>
      <c r="M12" s="83" t="s">
        <v>196</v>
      </c>
      <c r="N12" s="139">
        <f>'Realisasi Kegiatan&amp;SubKeg'!L60</f>
        <v>3.1358885017421602E-2</v>
      </c>
      <c r="O12" s="139">
        <f>'Realisasi Kegiatan&amp;SubKeg'!N60</f>
        <v>3.3101045296167246E-2</v>
      </c>
      <c r="P12" s="139">
        <f>'Realisasi Kegiatan&amp;SubKeg'!P60</f>
        <v>0.12717770034843207</v>
      </c>
      <c r="Q12" s="139">
        <f>'Realisasi Kegiatan&amp;SubKeg'!R60</f>
        <v>5.5749128919860627E-2</v>
      </c>
      <c r="R12" s="139">
        <f>'Realisasi Kegiatan&amp;SubKeg'!T60</f>
        <v>0.13414634146341464</v>
      </c>
      <c r="S12" s="139">
        <f>'Realisasi Kegiatan&amp;SubKeg'!V60</f>
        <v>0</v>
      </c>
      <c r="T12" s="139">
        <f>'Realisasi Kegiatan&amp;SubKeg'!X60</f>
        <v>0</v>
      </c>
      <c r="U12" s="139">
        <f>'Realisasi Kegiatan&amp;SubKeg'!Z60</f>
        <v>0</v>
      </c>
      <c r="V12" s="139">
        <f>'Realisasi Kegiatan&amp;SubKeg'!AB60</f>
        <v>0</v>
      </c>
      <c r="W12" s="139">
        <f>'Realisasi Kegiatan&amp;SubKeg'!AD60</f>
        <v>0</v>
      </c>
      <c r="X12" s="139">
        <f>'Realisasi Kegiatan&amp;SubKeg'!AF60</f>
        <v>0</v>
      </c>
      <c r="Y12" s="139">
        <f>'Realisasi Kegiatan&amp;SubKeg'!AH60</f>
        <v>0</v>
      </c>
      <c r="Z12" s="124">
        <f t="shared" ref="Z12:Z13" si="0">SUM(N12:Y12)</f>
        <v>0.3815331010452962</v>
      </c>
      <c r="AA12" s="83">
        <f t="shared" ref="AA12:AA13" si="1">Z12/L12*100</f>
        <v>0.3815331010452962</v>
      </c>
      <c r="AB12" s="69"/>
      <c r="AC12" s="107"/>
      <c r="AE12" s="68"/>
    </row>
    <row r="13" spans="1:31" s="67" customFormat="1" ht="117.75" customHeight="1" x14ac:dyDescent="0.2">
      <c r="A13" s="115"/>
      <c r="B13" s="116"/>
      <c r="C13" s="116"/>
      <c r="D13" s="116"/>
      <c r="E13" s="117"/>
      <c r="F13" s="118"/>
      <c r="G13" s="105" t="s">
        <v>263</v>
      </c>
      <c r="H13" s="105" t="s">
        <v>265</v>
      </c>
      <c r="I13" s="106"/>
      <c r="J13" s="323">
        <f>'Realisasi Kegiatan&amp;SubKeg'!I92</f>
        <v>605</v>
      </c>
      <c r="K13" s="106">
        <f>'Realisasi Kegiatan&amp;SubKeg'!AI92</f>
        <v>251</v>
      </c>
      <c r="L13" s="82">
        <v>100</v>
      </c>
      <c r="M13" s="83" t="s">
        <v>196</v>
      </c>
      <c r="N13" s="7">
        <f>'Realisasi Kegiatan&amp;SubKeg'!L92</f>
        <v>5.2892561983471073E-2</v>
      </c>
      <c r="O13" s="7">
        <f>'Realisasi Kegiatan&amp;SubKeg'!N92</f>
        <v>8.0991735537190079E-2</v>
      </c>
      <c r="P13" s="7">
        <f>'Realisasi Kegiatan&amp;SubKeg'!P92</f>
        <v>9.5867768595041328E-2</v>
      </c>
      <c r="Q13" s="7">
        <f>'Realisasi Kegiatan&amp;SubKeg'!R92</f>
        <v>9.9173553719008267E-2</v>
      </c>
      <c r="R13" s="7">
        <f>'Realisasi Kegiatan&amp;SubKeg'!T92</f>
        <v>8.5950413223140495E-2</v>
      </c>
      <c r="S13" s="7">
        <f>'Realisasi Kegiatan&amp;SubKeg'!V92</f>
        <v>0</v>
      </c>
      <c r="T13" s="7">
        <f>'Realisasi Kegiatan&amp;SubKeg'!X92</f>
        <v>0</v>
      </c>
      <c r="U13" s="7">
        <f>'Realisasi Kegiatan&amp;SubKeg'!Z92</f>
        <v>0</v>
      </c>
      <c r="V13" s="7">
        <f>'Realisasi Kegiatan&amp;SubKeg'!AB92</f>
        <v>0</v>
      </c>
      <c r="W13" s="7">
        <f>'Realisasi Kegiatan&amp;SubKeg'!AD92</f>
        <v>0</v>
      </c>
      <c r="X13" s="7">
        <f>'Realisasi Kegiatan&amp;SubKeg'!AF92</f>
        <v>0</v>
      </c>
      <c r="Y13" s="7">
        <f>'Realisasi Kegiatan&amp;SubKeg'!AH92</f>
        <v>0</v>
      </c>
      <c r="Z13" s="124">
        <f t="shared" si="0"/>
        <v>0.41487603305785126</v>
      </c>
      <c r="AA13" s="83">
        <f t="shared" si="1"/>
        <v>0.41487603305785131</v>
      </c>
      <c r="AB13" s="69"/>
      <c r="AC13" s="107"/>
      <c r="AE13" s="68"/>
    </row>
    <row r="14" spans="1:31" s="73" customFormat="1" ht="75.75" customHeight="1" x14ac:dyDescent="0.2">
      <c r="A14" s="119"/>
      <c r="B14" s="120"/>
      <c r="C14" s="120"/>
      <c r="D14" s="120"/>
      <c r="E14" s="121"/>
      <c r="F14" s="89"/>
      <c r="G14" s="89" t="s">
        <v>264</v>
      </c>
      <c r="H14" s="388" t="s">
        <v>266</v>
      </c>
      <c r="I14" s="389"/>
      <c r="J14" s="389"/>
      <c r="K14" s="390"/>
      <c r="L14" s="103">
        <v>96.5</v>
      </c>
      <c r="M14" s="82" t="s">
        <v>37</v>
      </c>
      <c r="N14" s="122">
        <v>95</v>
      </c>
      <c r="O14" s="122">
        <v>95</v>
      </c>
      <c r="P14" s="122">
        <v>96.75</v>
      </c>
      <c r="Q14" s="122">
        <v>97.86</v>
      </c>
      <c r="R14" s="122">
        <v>98.14</v>
      </c>
      <c r="S14" s="122"/>
      <c r="T14" s="122"/>
      <c r="U14" s="122"/>
      <c r="V14" s="122"/>
      <c r="W14" s="122"/>
      <c r="X14" s="122"/>
      <c r="Y14" s="122"/>
      <c r="Z14" s="276">
        <f>LOOKUP(2,1/(N14:Y14&lt;&gt;0),(N14:Y14))</f>
        <v>98.14</v>
      </c>
      <c r="AA14" s="83">
        <f>Z14/L14</f>
        <v>1.0169948186528497</v>
      </c>
      <c r="AC14" s="107"/>
    </row>
    <row r="17" spans="22:27" ht="15" customHeight="1" x14ac:dyDescent="0.25">
      <c r="V17" s="155" t="s">
        <v>451</v>
      </c>
      <c r="W17" s="155"/>
      <c r="X17" s="155"/>
      <c r="Y17" s="155"/>
      <c r="Z17" s="155"/>
      <c r="AA17" s="155"/>
    </row>
    <row r="18" spans="22:27" ht="15" customHeight="1" x14ac:dyDescent="0.25">
      <c r="V18" s="155" t="s">
        <v>292</v>
      </c>
      <c r="W18" s="155"/>
      <c r="X18" s="155"/>
      <c r="Y18" s="155"/>
      <c r="Z18" s="155"/>
      <c r="AA18" s="155"/>
    </row>
    <row r="19" spans="22:27" ht="15" customHeight="1" x14ac:dyDescent="0.25">
      <c r="V19" s="155" t="s">
        <v>293</v>
      </c>
      <c r="W19" s="155"/>
      <c r="X19" s="155"/>
      <c r="Y19" s="155"/>
      <c r="Z19" s="155"/>
      <c r="AA19" s="155"/>
    </row>
    <row r="20" spans="22:27" ht="15.75" customHeight="1" x14ac:dyDescent="0.2"/>
    <row r="21" spans="22:27" ht="15.75" customHeight="1" x14ac:dyDescent="0.2"/>
    <row r="22" spans="22:27" ht="15.75" customHeight="1" x14ac:dyDescent="0.2"/>
    <row r="23" spans="22:27" ht="15" customHeight="1" x14ac:dyDescent="0.2">
      <c r="V23" s="156" t="s">
        <v>294</v>
      </c>
      <c r="W23" s="156"/>
      <c r="X23" s="156"/>
      <c r="Y23" s="156"/>
      <c r="Z23" s="156"/>
      <c r="AA23" s="156"/>
    </row>
    <row r="24" spans="22:27" ht="15" customHeight="1" x14ac:dyDescent="0.2">
      <c r="V24" s="157" t="s">
        <v>295</v>
      </c>
      <c r="W24" s="157"/>
      <c r="X24" s="157"/>
      <c r="Y24" s="157"/>
      <c r="Z24" s="157"/>
      <c r="AA24" s="157"/>
    </row>
    <row r="25" spans="22:27" ht="15" customHeight="1" x14ac:dyDescent="0.2">
      <c r="V25" s="157" t="s">
        <v>296</v>
      </c>
      <c r="W25" s="157"/>
      <c r="X25" s="157"/>
      <c r="Y25" s="157"/>
      <c r="Z25" s="157"/>
      <c r="AA25" s="157"/>
    </row>
    <row r="26" spans="22:27" x14ac:dyDescent="0.2">
      <c r="V26" s="383"/>
      <c r="W26" s="383"/>
      <c r="X26" s="383"/>
      <c r="Y26" s="383"/>
      <c r="Z26" s="383"/>
      <c r="AA26" s="383"/>
    </row>
  </sheetData>
  <mergeCells count="12">
    <mergeCell ref="V26:AA26"/>
    <mergeCell ref="A1:AA1"/>
    <mergeCell ref="A8:E9"/>
    <mergeCell ref="F8:F9"/>
    <mergeCell ref="G8:G9"/>
    <mergeCell ref="L8:M8"/>
    <mergeCell ref="N8:Y8"/>
    <mergeCell ref="Z8:AA8"/>
    <mergeCell ref="H8:I9"/>
    <mergeCell ref="J8:K8"/>
    <mergeCell ref="H14:K14"/>
    <mergeCell ref="H10:K10"/>
  </mergeCells>
  <printOptions horizontalCentered="1"/>
  <pageMargins left="0.39370078740157483" right="0.19685039370078741" top="0.27559055118110237" bottom="0.27559055118110237" header="0.23622047244094491" footer="0.19685039370078741"/>
  <pageSetup paperSize="10000" scale="44" fitToWidth="0" orientation="landscape" horizontalDpi="4294967293" verticalDpi="30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AD30"/>
  <sheetViews>
    <sheetView view="pageBreakPreview" zoomScale="85" zoomScaleSheetLayoutView="85" workbookViewId="0">
      <selection activeCell="A2" sqref="A2"/>
    </sheetView>
  </sheetViews>
  <sheetFormatPr defaultColWidth="9.140625" defaultRowHeight="12.75" x14ac:dyDescent="0.2"/>
  <cols>
    <col min="1" max="1" width="3.28515625" style="5" customWidth="1"/>
    <col min="2" max="2" width="4" style="5" customWidth="1"/>
    <col min="3" max="3" width="6.85546875" style="5" customWidth="1"/>
    <col min="4" max="4" width="4.28515625" style="5" bestFit="1" customWidth="1"/>
    <col min="5" max="5" width="4.28515625" style="4" customWidth="1"/>
    <col min="6" max="6" width="33.140625" style="1" customWidth="1"/>
    <col min="7" max="7" width="29.140625" style="1" customWidth="1"/>
    <col min="8" max="8" width="34" style="1" customWidth="1"/>
    <col min="9" max="9" width="29.140625" style="1" customWidth="1"/>
    <col min="10" max="10" width="7.140625" style="1" customWidth="1"/>
    <col min="11" max="11" width="11" style="3" bestFit="1" customWidth="1"/>
    <col min="12" max="24" width="7.28515625" style="2" customWidth="1"/>
    <col min="25" max="25" width="7.85546875" style="2" customWidth="1"/>
    <col min="26" max="26" width="9.140625" style="1"/>
    <col min="27" max="27" width="14.5703125" style="1" customWidth="1"/>
    <col min="28" max="16384" width="9.140625" style="1"/>
  </cols>
  <sheetData>
    <row r="1" spans="1:30" ht="21" x14ac:dyDescent="0.35">
      <c r="A1" s="361" t="s">
        <v>457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</row>
    <row r="3" spans="1:30" x14ac:dyDescent="0.2">
      <c r="A3" s="76" t="s">
        <v>224</v>
      </c>
      <c r="B3" s="76"/>
      <c r="C3" s="76"/>
      <c r="D3" s="76"/>
      <c r="E3" s="77"/>
      <c r="F3" s="76" t="s">
        <v>223</v>
      </c>
    </row>
    <row r="4" spans="1:30" x14ac:dyDescent="0.2">
      <c r="A4" s="76" t="s">
        <v>222</v>
      </c>
      <c r="B4" s="76"/>
      <c r="C4" s="76"/>
      <c r="D4" s="76"/>
      <c r="E4" s="77"/>
      <c r="F4" s="76" t="s">
        <v>221</v>
      </c>
    </row>
    <row r="5" spans="1:30" x14ac:dyDescent="0.2">
      <c r="A5" s="76" t="s">
        <v>220</v>
      </c>
      <c r="B5" s="76"/>
      <c r="C5" s="76"/>
      <c r="D5" s="76"/>
      <c r="E5" s="77"/>
      <c r="F5" s="76" t="s">
        <v>259</v>
      </c>
    </row>
    <row r="6" spans="1:30" x14ac:dyDescent="0.2">
      <c r="A6" s="76" t="s">
        <v>219</v>
      </c>
      <c r="B6" s="76"/>
      <c r="C6" s="76"/>
      <c r="D6" s="76"/>
      <c r="E6" s="77"/>
      <c r="F6" s="76" t="str">
        <f>F5</f>
        <v>: 2026</v>
      </c>
    </row>
    <row r="8" spans="1:30" ht="29.25" customHeight="1" x14ac:dyDescent="0.2">
      <c r="A8" s="356" t="s">
        <v>218</v>
      </c>
      <c r="B8" s="369"/>
      <c r="C8" s="369"/>
      <c r="D8" s="369"/>
      <c r="E8" s="357"/>
      <c r="F8" s="351" t="s">
        <v>217</v>
      </c>
      <c r="G8" s="351" t="s">
        <v>216</v>
      </c>
      <c r="H8" s="384" t="s">
        <v>215</v>
      </c>
      <c r="I8" s="385"/>
      <c r="J8" s="362" t="s">
        <v>214</v>
      </c>
      <c r="K8" s="363"/>
      <c r="L8" s="358" t="s">
        <v>213</v>
      </c>
      <c r="M8" s="359"/>
      <c r="N8" s="359"/>
      <c r="O8" s="359"/>
      <c r="P8" s="359"/>
      <c r="Q8" s="359"/>
      <c r="R8" s="359"/>
      <c r="S8" s="359"/>
      <c r="T8" s="359"/>
      <c r="U8" s="359"/>
      <c r="V8" s="359"/>
      <c r="W8" s="360"/>
      <c r="X8" s="358" t="s">
        <v>212</v>
      </c>
      <c r="Y8" s="360"/>
    </row>
    <row r="9" spans="1:30" ht="45" customHeight="1" x14ac:dyDescent="0.2">
      <c r="A9" s="373"/>
      <c r="B9" s="374"/>
      <c r="C9" s="374"/>
      <c r="D9" s="374"/>
      <c r="E9" s="375"/>
      <c r="F9" s="352"/>
      <c r="G9" s="352"/>
      <c r="H9" s="386"/>
      <c r="I9" s="387"/>
      <c r="J9" s="74" t="s">
        <v>214</v>
      </c>
      <c r="K9" s="75" t="s">
        <v>210</v>
      </c>
      <c r="L9" s="111" t="s">
        <v>209</v>
      </c>
      <c r="M9" s="111" t="s">
        <v>208</v>
      </c>
      <c r="N9" s="111" t="s">
        <v>207</v>
      </c>
      <c r="O9" s="111" t="s">
        <v>206</v>
      </c>
      <c r="P9" s="111" t="s">
        <v>205</v>
      </c>
      <c r="Q9" s="111" t="s">
        <v>204</v>
      </c>
      <c r="R9" s="111" t="s">
        <v>203</v>
      </c>
      <c r="S9" s="111" t="s">
        <v>202</v>
      </c>
      <c r="T9" s="111" t="s">
        <v>201</v>
      </c>
      <c r="U9" s="111" t="s">
        <v>200</v>
      </c>
      <c r="V9" s="111" t="s">
        <v>199</v>
      </c>
      <c r="W9" s="111" t="s">
        <v>198</v>
      </c>
      <c r="X9" s="74" t="s">
        <v>197</v>
      </c>
      <c r="Y9" s="88" t="s">
        <v>68</v>
      </c>
    </row>
    <row r="10" spans="1:30" s="67" customFormat="1" ht="38.25" x14ac:dyDescent="0.2">
      <c r="A10" s="50">
        <v>4</v>
      </c>
      <c r="B10" s="49" t="s">
        <v>5</v>
      </c>
      <c r="C10" s="49" t="s">
        <v>101</v>
      </c>
      <c r="D10" s="49"/>
      <c r="E10" s="48"/>
      <c r="F10" s="72" t="s">
        <v>193</v>
      </c>
      <c r="G10" s="71"/>
      <c r="H10" s="71"/>
      <c r="I10" s="71"/>
      <c r="J10" s="81"/>
      <c r="K10" s="71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70"/>
      <c r="Z10" s="69"/>
      <c r="AA10" s="68"/>
      <c r="AC10" s="68"/>
    </row>
    <row r="11" spans="1:30" s="73" customFormat="1" ht="42" customHeight="1" x14ac:dyDescent="0.2">
      <c r="A11" s="394" t="s">
        <v>234</v>
      </c>
      <c r="B11" s="395"/>
      <c r="C11" s="395"/>
      <c r="D11" s="395"/>
      <c r="E11" s="395"/>
      <c r="F11" s="396"/>
      <c r="G11" s="112" t="s">
        <v>192</v>
      </c>
      <c r="H11" s="109" t="s">
        <v>191</v>
      </c>
      <c r="I11" s="109" t="s">
        <v>191</v>
      </c>
      <c r="J11" s="103">
        <v>86.9</v>
      </c>
      <c r="K11" s="82" t="s">
        <v>37</v>
      </c>
      <c r="L11" s="85">
        <v>86.85</v>
      </c>
      <c r="M11" s="85">
        <v>86.85</v>
      </c>
      <c r="N11" s="85">
        <v>86.85</v>
      </c>
      <c r="O11" s="85">
        <v>86.85</v>
      </c>
      <c r="P11" s="184"/>
      <c r="Q11" s="184"/>
      <c r="R11" s="184"/>
      <c r="S11" s="184"/>
      <c r="T11" s="184"/>
      <c r="U11" s="184"/>
      <c r="V11" s="184"/>
      <c r="W11" s="184"/>
      <c r="X11" s="181">
        <f>LOOKUP(2,1/(L11:W11&lt;&gt;0),(L11:W11))</f>
        <v>86.85</v>
      </c>
      <c r="Y11" s="104">
        <f>X11/$J11</f>
        <v>0.9994246260069044</v>
      </c>
      <c r="AC11" s="86"/>
    </row>
    <row r="12" spans="1:30" s="73" customFormat="1" ht="69" customHeight="1" x14ac:dyDescent="0.2">
      <c r="A12" s="397"/>
      <c r="B12" s="398"/>
      <c r="C12" s="398"/>
      <c r="D12" s="398"/>
      <c r="E12" s="398"/>
      <c r="F12" s="399"/>
      <c r="G12" s="84" t="s">
        <v>229</v>
      </c>
      <c r="H12" s="84" t="s">
        <v>232</v>
      </c>
      <c r="I12" s="84"/>
      <c r="J12" s="126">
        <v>100</v>
      </c>
      <c r="K12" s="87" t="s">
        <v>196</v>
      </c>
      <c r="L12" s="83">
        <f>'Realisasi Kegiatan&amp;SubKeg'!L25</f>
        <v>8.8235294117647065E-2</v>
      </c>
      <c r="M12" s="83">
        <f>'Realisasi Kegiatan&amp;SubKeg'!N25</f>
        <v>9.6470588235294114E-2</v>
      </c>
      <c r="N12" s="83">
        <f>'Realisasi Kegiatan&amp;SubKeg'!P25</f>
        <v>0.10470588235294118</v>
      </c>
      <c r="O12" s="83">
        <f>'Realisasi Kegiatan&amp;SubKeg'!R25</f>
        <v>0.11529411764705882</v>
      </c>
      <c r="P12" s="83">
        <v>0</v>
      </c>
      <c r="Q12" s="83">
        <v>0</v>
      </c>
      <c r="R12" s="83">
        <v>0</v>
      </c>
      <c r="S12" s="83">
        <f>'Realisasi Kegiatan&amp;SubKeg'!Z25</f>
        <v>0</v>
      </c>
      <c r="T12" s="83">
        <f>'Realisasi Kegiatan&amp;SubKeg'!AB25</f>
        <v>0</v>
      </c>
      <c r="U12" s="83">
        <f>'Realisasi Kegiatan&amp;SubKeg'!AD25</f>
        <v>0</v>
      </c>
      <c r="V12" s="83">
        <f>'Realisasi Kegiatan&amp;SubKeg'!AF25</f>
        <v>0</v>
      </c>
      <c r="W12" s="83">
        <f>'Realisasi Kegiatan&amp;SubKeg'!AH25</f>
        <v>0</v>
      </c>
      <c r="X12" s="9">
        <f>SUM(W12,V12,U12,T12,S12,R12,Q12,P12,O12,N12,M12,L12)</f>
        <v>0.40470588235294119</v>
      </c>
      <c r="Y12" s="83">
        <f>X12/$J12*100</f>
        <v>0.40470588235294125</v>
      </c>
      <c r="AA12" s="86">
        <f t="shared" ref="AA12:AA19" si="0">SUM(L12:N12)</f>
        <v>0.28941176470588237</v>
      </c>
      <c r="AB12" s="86">
        <f t="shared" ref="AB12:AB19" si="1">SUM(O12:Q12)</f>
        <v>0.11529411764705882</v>
      </c>
      <c r="AC12" s="86">
        <f t="shared" ref="AC12:AC19" si="2">SUM(R12:T12)</f>
        <v>0</v>
      </c>
      <c r="AD12" s="86">
        <f t="shared" ref="AD12:AD19" si="3">SUM(U12:W12)</f>
        <v>0</v>
      </c>
    </row>
    <row r="13" spans="1:30" s="73" customFormat="1" ht="56.45" customHeight="1" x14ac:dyDescent="0.2">
      <c r="A13" s="400"/>
      <c r="B13" s="401"/>
      <c r="C13" s="401"/>
      <c r="D13" s="401"/>
      <c r="E13" s="401"/>
      <c r="F13" s="402"/>
      <c r="G13" s="84" t="s">
        <v>230</v>
      </c>
      <c r="H13" s="84" t="s">
        <v>231</v>
      </c>
      <c r="I13" s="84"/>
      <c r="J13" s="126">
        <v>100</v>
      </c>
      <c r="K13" s="87" t="s">
        <v>196</v>
      </c>
      <c r="L13" s="7">
        <f>'Realisasi Kegiatan&amp;SubKeg'!L50</f>
        <v>0</v>
      </c>
      <c r="M13" s="83">
        <f>'Realisasi Kegiatan&amp;SubKeg'!N50</f>
        <v>2.6666666666666668E-2</v>
      </c>
      <c r="N13" s="83">
        <f>'Realisasi Kegiatan&amp;SubKeg'!P50</f>
        <v>2.6666666666666668E-2</v>
      </c>
      <c r="O13" s="83">
        <f>'Realisasi Kegiatan&amp;SubKeg'!R50</f>
        <v>0.08</v>
      </c>
      <c r="P13" s="83">
        <f>'Realisasi Kegiatan&amp;SubKeg'!T50</f>
        <v>5.3333333333333337E-2</v>
      </c>
      <c r="Q13" s="83">
        <f>'Realisasi Kegiatan&amp;SubKeg'!V50</f>
        <v>0</v>
      </c>
      <c r="R13" s="83">
        <f>'Realisasi Kegiatan&amp;SubKeg'!X50</f>
        <v>0</v>
      </c>
      <c r="S13" s="83">
        <f>'Realisasi Kegiatan&amp;SubKeg'!Z50</f>
        <v>0</v>
      </c>
      <c r="T13" s="83">
        <f>'Realisasi Kegiatan&amp;SubKeg'!AB50</f>
        <v>0</v>
      </c>
      <c r="U13" s="83">
        <f>'Realisasi Kegiatan&amp;SubKeg'!AD50</f>
        <v>0</v>
      </c>
      <c r="V13" s="83">
        <f>'Realisasi Kegiatan&amp;SubKeg'!AF50</f>
        <v>0</v>
      </c>
      <c r="W13" s="83">
        <f>'Realisasi Kegiatan&amp;SubKeg'!AH50</f>
        <v>0</v>
      </c>
      <c r="X13" s="9">
        <f>SUM(W13,V13,U13,T13,S13,R13,Q13,P13,O13,N13,M13,L13)</f>
        <v>0.18666666666666668</v>
      </c>
      <c r="Y13" s="83">
        <f>X13/$J13*100</f>
        <v>0.18666666666666668</v>
      </c>
      <c r="AA13" s="86">
        <f t="shared" si="0"/>
        <v>5.3333333333333337E-2</v>
      </c>
      <c r="AB13" s="86">
        <f t="shared" si="1"/>
        <v>0.13333333333333333</v>
      </c>
      <c r="AC13" s="86">
        <f t="shared" si="2"/>
        <v>0</v>
      </c>
      <c r="AD13" s="86">
        <f t="shared" si="3"/>
        <v>0</v>
      </c>
    </row>
    <row r="14" spans="1:30" ht="42" customHeight="1" x14ac:dyDescent="0.2">
      <c r="A14" s="50">
        <v>4</v>
      </c>
      <c r="B14" s="49" t="s">
        <v>5</v>
      </c>
      <c r="C14" s="49" t="s">
        <v>36</v>
      </c>
      <c r="D14" s="49"/>
      <c r="E14" s="48"/>
      <c r="F14" s="47" t="s">
        <v>97</v>
      </c>
      <c r="G14" s="47"/>
      <c r="H14" s="47"/>
      <c r="I14" s="47"/>
      <c r="J14" s="46"/>
      <c r="K14" s="45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3"/>
      <c r="Y14" s="42"/>
      <c r="AA14" s="86">
        <f t="shared" si="0"/>
        <v>0</v>
      </c>
      <c r="AB14" s="86">
        <f t="shared" si="1"/>
        <v>0</v>
      </c>
      <c r="AC14" s="86">
        <f t="shared" si="2"/>
        <v>0</v>
      </c>
      <c r="AD14" s="86">
        <f t="shared" si="3"/>
        <v>0</v>
      </c>
    </row>
    <row r="15" spans="1:30" s="73" customFormat="1" ht="51" x14ac:dyDescent="0.2">
      <c r="A15" s="403" t="s">
        <v>235</v>
      </c>
      <c r="B15" s="404"/>
      <c r="C15" s="404"/>
      <c r="D15" s="404"/>
      <c r="E15" s="404"/>
      <c r="F15" s="405"/>
      <c r="G15" s="84" t="s">
        <v>238</v>
      </c>
      <c r="H15" s="84" t="s">
        <v>239</v>
      </c>
      <c r="I15" s="84"/>
      <c r="J15" s="126">
        <v>100</v>
      </c>
      <c r="K15" s="87" t="s">
        <v>196</v>
      </c>
      <c r="L15" s="83">
        <f>'Realisasi Kegiatan&amp;SubKeg'!L61</f>
        <v>0</v>
      </c>
      <c r="M15" s="83">
        <f>'Realisasi Kegiatan&amp;SubKeg'!N61</f>
        <v>2.9498525073746312E-3</v>
      </c>
      <c r="N15" s="83">
        <f>'Realisasi Kegiatan&amp;SubKeg'!P61</f>
        <v>0.15929203539823009</v>
      </c>
      <c r="O15" s="83">
        <f>'Realisasi Kegiatan&amp;SubKeg'!R61</f>
        <v>2.6548672566371681E-2</v>
      </c>
      <c r="P15" s="83">
        <f>'Realisasi Kegiatan&amp;SubKeg'!T61</f>
        <v>0.17994100294985252</v>
      </c>
      <c r="Q15" s="83">
        <f>'Realisasi Kegiatan&amp;SubKeg'!V61</f>
        <v>0</v>
      </c>
      <c r="R15" s="83">
        <f>'Realisasi Kegiatan&amp;SubKeg'!X61</f>
        <v>0</v>
      </c>
      <c r="S15" s="83">
        <f>'Realisasi Kegiatan&amp;SubKeg'!Z61</f>
        <v>0</v>
      </c>
      <c r="T15" s="83">
        <f>'Realisasi Kegiatan&amp;SubKeg'!AB61</f>
        <v>0</v>
      </c>
      <c r="U15" s="83">
        <f>'Realisasi Kegiatan&amp;SubKeg'!AD61</f>
        <v>0</v>
      </c>
      <c r="V15" s="83">
        <f>'Realisasi Kegiatan&amp;SubKeg'!AF61</f>
        <v>0</v>
      </c>
      <c r="W15" s="83">
        <f>'Realisasi Kegiatan&amp;SubKeg'!AH61</f>
        <v>0</v>
      </c>
      <c r="X15" s="9">
        <f>SUM(L15:W15)</f>
        <v>0.36873156342182889</v>
      </c>
      <c r="Y15" s="83">
        <f>X15/$J15*100</f>
        <v>0.36873156342182889</v>
      </c>
      <c r="AA15" s="86">
        <f t="shared" si="0"/>
        <v>0.16224188790560473</v>
      </c>
      <c r="AB15" s="86">
        <f t="shared" si="1"/>
        <v>0.20648967551622421</v>
      </c>
      <c r="AC15" s="86">
        <f t="shared" si="2"/>
        <v>0</v>
      </c>
      <c r="AD15" s="86">
        <f t="shared" si="3"/>
        <v>0</v>
      </c>
    </row>
    <row r="16" spans="1:30" s="73" customFormat="1" ht="19.5" hidden="1" customHeight="1" x14ac:dyDescent="0.2">
      <c r="A16" s="406" t="s">
        <v>38</v>
      </c>
      <c r="B16" s="407"/>
      <c r="C16" s="407"/>
      <c r="D16" s="407"/>
      <c r="E16" s="407"/>
      <c r="F16" s="408"/>
      <c r="G16" s="84" t="s">
        <v>84</v>
      </c>
      <c r="H16" s="84" t="s">
        <v>84</v>
      </c>
      <c r="I16" s="84"/>
      <c r="J16" s="126">
        <v>100</v>
      </c>
      <c r="K16" s="87" t="s">
        <v>196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>
        <f>SUM(W16,V16,U16,T16,S16,R16,Q16,P16,O16,N16,M16,L16)</f>
        <v>0</v>
      </c>
      <c r="Y16" s="83">
        <f>X16/$J16*100</f>
        <v>0</v>
      </c>
      <c r="AA16" s="86">
        <f t="shared" si="0"/>
        <v>0</v>
      </c>
      <c r="AB16" s="86">
        <f t="shared" si="1"/>
        <v>0</v>
      </c>
      <c r="AC16" s="86">
        <f t="shared" si="2"/>
        <v>0</v>
      </c>
      <c r="AD16" s="86">
        <f t="shared" si="3"/>
        <v>0</v>
      </c>
    </row>
    <row r="17" spans="1:30" s="73" customFormat="1" ht="69" customHeight="1" x14ac:dyDescent="0.2">
      <c r="A17" s="394" t="s">
        <v>236</v>
      </c>
      <c r="B17" s="395"/>
      <c r="C17" s="395"/>
      <c r="D17" s="395"/>
      <c r="E17" s="395"/>
      <c r="F17" s="396"/>
      <c r="G17" s="84" t="s">
        <v>240</v>
      </c>
      <c r="H17" s="84" t="s">
        <v>241</v>
      </c>
      <c r="I17" s="84"/>
      <c r="J17" s="126">
        <v>100</v>
      </c>
      <c r="K17" s="87" t="s">
        <v>196</v>
      </c>
      <c r="L17" s="83">
        <f>'Realisasi Kegiatan&amp;SubKeg'!L69</f>
        <v>4.5454545454545456E-2</v>
      </c>
      <c r="M17" s="83">
        <f>'Realisasi Kegiatan&amp;SubKeg'!N69</f>
        <v>0</v>
      </c>
      <c r="N17" s="83">
        <f>'Realisasi Kegiatan&amp;SubKeg'!P69</f>
        <v>0</v>
      </c>
      <c r="O17" s="83">
        <f>'Realisasi Kegiatan&amp;SubKeg'!R69</f>
        <v>0</v>
      </c>
      <c r="P17" s="83">
        <f>'Realisasi Kegiatan&amp;SubKeg'!T69</f>
        <v>0</v>
      </c>
      <c r="Q17" s="83">
        <f>'Realisasi Kegiatan&amp;SubKeg'!V69</f>
        <v>0</v>
      </c>
      <c r="R17" s="83">
        <f>'Realisasi Kegiatan&amp;SubKeg'!X69</f>
        <v>0</v>
      </c>
      <c r="S17" s="83">
        <f>'Realisasi Kegiatan&amp;SubKeg'!Z69</f>
        <v>0</v>
      </c>
      <c r="T17" s="83">
        <f>'Realisasi Kegiatan&amp;SubKeg'!AB69</f>
        <v>0</v>
      </c>
      <c r="U17" s="83">
        <f>'Realisasi Kegiatan&amp;SubKeg'!AD69</f>
        <v>0</v>
      </c>
      <c r="V17" s="83">
        <f>'Realisasi Kegiatan&amp;SubKeg'!AF69</f>
        <v>0</v>
      </c>
      <c r="W17" s="83">
        <f>'Realisasi Kegiatan&amp;SubKeg'!AH69</f>
        <v>0</v>
      </c>
      <c r="X17" s="9">
        <f>SUM(L17:W17)</f>
        <v>4.5454545454545456E-2</v>
      </c>
      <c r="Y17" s="83">
        <f>X17/$J17*100</f>
        <v>4.5454545454545456E-2</v>
      </c>
      <c r="AA17" s="86">
        <f t="shared" si="0"/>
        <v>4.5454545454545456E-2</v>
      </c>
      <c r="AB17" s="86">
        <f t="shared" si="1"/>
        <v>0</v>
      </c>
      <c r="AC17" s="86">
        <f t="shared" si="2"/>
        <v>0</v>
      </c>
      <c r="AD17" s="86">
        <f t="shared" si="3"/>
        <v>0</v>
      </c>
    </row>
    <row r="18" spans="1:30" s="73" customFormat="1" ht="69" customHeight="1" x14ac:dyDescent="0.2">
      <c r="A18" s="400"/>
      <c r="B18" s="401"/>
      <c r="C18" s="401"/>
      <c r="D18" s="401"/>
      <c r="E18" s="401"/>
      <c r="F18" s="402"/>
      <c r="G18" s="84" t="s">
        <v>242</v>
      </c>
      <c r="H18" s="84" t="s">
        <v>243</v>
      </c>
      <c r="I18" s="84"/>
      <c r="J18" s="126">
        <v>100</v>
      </c>
      <c r="K18" s="87" t="s">
        <v>196</v>
      </c>
      <c r="L18" s="83">
        <f>'Realisasi Kegiatan&amp;SubKeg'!L77</f>
        <v>7.9812206572769953E-2</v>
      </c>
      <c r="M18" s="83">
        <f>'Realisasi Kegiatan&amp;SubKeg'!N77</f>
        <v>8.4507042253521125E-2</v>
      </c>
      <c r="N18" s="83">
        <f>'Realisasi Kegiatan&amp;SubKeg'!P77</f>
        <v>8.9201877934272297E-2</v>
      </c>
      <c r="O18" s="83">
        <f>'Realisasi Kegiatan&amp;SubKeg'!R77</f>
        <v>0.107981220657277</v>
      </c>
      <c r="P18" s="83">
        <f>'Realisasi Kegiatan&amp;SubKeg'!T77</f>
        <v>7.5117370892018781E-2</v>
      </c>
      <c r="Q18" s="83">
        <f>'Realisasi Kegiatan&amp;SubKeg'!V77</f>
        <v>0</v>
      </c>
      <c r="R18" s="83">
        <f>'Realisasi Kegiatan&amp;SubKeg'!X77</f>
        <v>0</v>
      </c>
      <c r="S18" s="83">
        <f>'Realisasi Kegiatan&amp;SubKeg'!Z77</f>
        <v>0</v>
      </c>
      <c r="T18" s="83">
        <f>'Realisasi Kegiatan&amp;SubKeg'!AB77</f>
        <v>0</v>
      </c>
      <c r="U18" s="83">
        <f>'Realisasi Kegiatan&amp;SubKeg'!AD77</f>
        <v>0</v>
      </c>
      <c r="V18" s="83">
        <f>'Realisasi Kegiatan&amp;SubKeg'!AF77</f>
        <v>0</v>
      </c>
      <c r="W18" s="83">
        <f>'Realisasi Kegiatan&amp;SubKeg'!AH77</f>
        <v>0</v>
      </c>
      <c r="X18" s="9">
        <f>SUM(L18:W18)</f>
        <v>0.43661971830985913</v>
      </c>
      <c r="Y18" s="83">
        <f>X18/$J18*100</f>
        <v>0.43661971830985913</v>
      </c>
      <c r="AA18" s="86">
        <f t="shared" si="0"/>
        <v>0.25352112676056338</v>
      </c>
      <c r="AB18" s="86">
        <f t="shared" si="1"/>
        <v>0.18309859154929578</v>
      </c>
      <c r="AC18" s="86">
        <f t="shared" si="2"/>
        <v>0</v>
      </c>
      <c r="AD18" s="86">
        <f t="shared" si="3"/>
        <v>0</v>
      </c>
    </row>
    <row r="19" spans="1:30" s="73" customFormat="1" ht="54" customHeight="1" x14ac:dyDescent="0.2">
      <c r="A19" s="403" t="s">
        <v>237</v>
      </c>
      <c r="B19" s="404"/>
      <c r="C19" s="404"/>
      <c r="D19" s="404"/>
      <c r="E19" s="404"/>
      <c r="F19" s="405"/>
      <c r="G19" s="84" t="s">
        <v>261</v>
      </c>
      <c r="H19" s="84" t="s">
        <v>233</v>
      </c>
      <c r="I19" s="84"/>
      <c r="J19" s="126">
        <v>100</v>
      </c>
      <c r="K19" s="87" t="s">
        <v>196</v>
      </c>
      <c r="L19" s="83">
        <f>'Realisasi Kegiatan&amp;SubKeg'!L94</f>
        <v>5.2892561983471073E-2</v>
      </c>
      <c r="M19" s="83">
        <f>'Realisasi Kegiatan&amp;SubKeg'!N94</f>
        <v>8.0991735537190079E-2</v>
      </c>
      <c r="N19" s="83">
        <f>'Realisasi Kegiatan&amp;SubKeg'!P94</f>
        <v>9.5867768595041328E-2</v>
      </c>
      <c r="O19" s="83">
        <f>'Realisasi Kegiatan&amp;SubKeg'!R94</f>
        <v>9.9173553719008267E-2</v>
      </c>
      <c r="P19" s="83">
        <f>'Realisasi Kegiatan&amp;SubKeg'!T94</f>
        <v>8.5950413223140495E-2</v>
      </c>
      <c r="Q19" s="83">
        <f>'Realisasi Kegiatan&amp;SubKeg'!V94</f>
        <v>0</v>
      </c>
      <c r="R19" s="83">
        <f>'Realisasi Kegiatan&amp;SubKeg'!X94</f>
        <v>0</v>
      </c>
      <c r="S19" s="83">
        <f>'Realisasi Kegiatan&amp;SubKeg'!Z94</f>
        <v>0</v>
      </c>
      <c r="T19" s="83">
        <f>'Realisasi Kegiatan&amp;SubKeg'!AB94</f>
        <v>0</v>
      </c>
      <c r="U19" s="83">
        <f>'Realisasi Kegiatan&amp;SubKeg'!AD94</f>
        <v>0</v>
      </c>
      <c r="V19" s="83">
        <f>'Realisasi Kegiatan&amp;SubKeg'!AF94</f>
        <v>0</v>
      </c>
      <c r="W19" s="83">
        <f>'Realisasi Kegiatan&amp;SubKeg'!AH94</f>
        <v>0</v>
      </c>
      <c r="X19" s="9">
        <f>SUM(L19:W19)</f>
        <v>0.41487603305785126</v>
      </c>
      <c r="Y19" s="83">
        <f>X19/$J19*100</f>
        <v>0.41487603305785131</v>
      </c>
      <c r="AA19" s="86">
        <f t="shared" si="0"/>
        <v>0.22975206611570248</v>
      </c>
      <c r="AB19" s="86">
        <f t="shared" si="1"/>
        <v>0.18512396694214878</v>
      </c>
      <c r="AC19" s="86">
        <f t="shared" si="2"/>
        <v>0</v>
      </c>
      <c r="AD19" s="86">
        <f t="shared" si="3"/>
        <v>0</v>
      </c>
    </row>
    <row r="21" spans="1:30" x14ac:dyDescent="0.2">
      <c r="I21" s="1" t="s">
        <v>299</v>
      </c>
    </row>
    <row r="22" spans="1:30" x14ac:dyDescent="0.2">
      <c r="T22" s="2" t="str">
        <f>'Realisasi Sasaran'!V17</f>
        <v>Gresik,  5 Juni 2026</v>
      </c>
    </row>
    <row r="23" spans="1:30" x14ac:dyDescent="0.2">
      <c r="T23" s="2" t="str">
        <f>'Realisasi Sasaran'!V18</f>
        <v>SEKRETARIS DPRD</v>
      </c>
    </row>
    <row r="24" spans="1:30" x14ac:dyDescent="0.2">
      <c r="T24" s="2" t="str">
        <f>'Realisasi Sasaran'!V19</f>
        <v>KABUPATEN GRESIK</v>
      </c>
    </row>
    <row r="28" spans="1:30" x14ac:dyDescent="0.2">
      <c r="T28" s="158" t="str">
        <f>'Realisasi Sasaran'!V23</f>
        <v>Ir. MOKHAMMAD NAJIKH, M.M.</v>
      </c>
    </row>
    <row r="29" spans="1:30" x14ac:dyDescent="0.2">
      <c r="T29" s="2" t="str">
        <f>'Realisasi Sasaran'!V24</f>
        <v>Pembina Utama Muda</v>
      </c>
    </row>
    <row r="30" spans="1:30" x14ac:dyDescent="0.2">
      <c r="T30" s="2" t="str">
        <f>'Realisasi Sasaran'!V25</f>
        <v>NIP. 196804121992031011</v>
      </c>
    </row>
  </sheetData>
  <mergeCells count="13">
    <mergeCell ref="A1:Y1"/>
    <mergeCell ref="A11:F13"/>
    <mergeCell ref="A15:F15"/>
    <mergeCell ref="A16:F16"/>
    <mergeCell ref="A19:F19"/>
    <mergeCell ref="A17:F18"/>
    <mergeCell ref="F8:F9"/>
    <mergeCell ref="A8:E9"/>
    <mergeCell ref="H8:I9"/>
    <mergeCell ref="X8:Y8"/>
    <mergeCell ref="L8:W8"/>
    <mergeCell ref="J8:K8"/>
    <mergeCell ref="G8:G9"/>
  </mergeCells>
  <printOptions horizontalCentered="1"/>
  <pageMargins left="0.39370078740157483" right="0.19685039370078741" top="0.27559055118110237" bottom="0.27559055118110237" header="0.23622047244094491" footer="0.19685039370078741"/>
  <pageSetup paperSize="10000" scale="45" fitToWidth="0" orientation="landscape" horizontalDpi="4294967293" verticalDpi="300" r:id="rId1"/>
  <headerFooter>
    <oddFooter>&amp;R&amp;P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P119"/>
  <sheetViews>
    <sheetView view="pageBreakPreview" zoomScale="85" zoomScaleNormal="100" zoomScaleSheetLayoutView="85" workbookViewId="0">
      <pane xSplit="5" ySplit="9" topLeftCell="G10" activePane="bottomRight" state="frozen"/>
      <selection activeCell="Z12" sqref="Z12"/>
      <selection pane="topRight" activeCell="Z12" sqref="Z12"/>
      <selection pane="bottomLeft" activeCell="Z12" sqref="Z12"/>
      <selection pane="bottomRight" activeCell="AK53" sqref="AK53"/>
    </sheetView>
  </sheetViews>
  <sheetFormatPr defaultColWidth="9.140625" defaultRowHeight="12.75" x14ac:dyDescent="0.2"/>
  <cols>
    <col min="1" max="1" width="3.28515625" style="5" customWidth="1"/>
    <col min="2" max="2" width="4" style="5" customWidth="1"/>
    <col min="3" max="3" width="2.42578125" style="5" bestFit="1" customWidth="1"/>
    <col min="4" max="4" width="4.28515625" style="5" bestFit="1" customWidth="1"/>
    <col min="5" max="5" width="4.28515625" style="4" customWidth="1"/>
    <col min="6" max="6" width="33.140625" style="1" customWidth="1"/>
    <col min="7" max="8" width="29.140625" style="1" customWidth="1"/>
    <col min="9" max="9" width="7.140625" style="1" bestFit="1" customWidth="1"/>
    <col min="10" max="10" width="11.5703125" style="3" bestFit="1" customWidth="1"/>
    <col min="11" max="11" width="7.28515625" style="2" customWidth="1"/>
    <col min="12" max="12" width="7.85546875" style="2" customWidth="1"/>
    <col min="13" max="14" width="7.28515625" style="2" customWidth="1"/>
    <col min="15" max="15" width="7.7109375" style="2" bestFit="1" customWidth="1"/>
    <col min="16" max="18" width="7.28515625" style="2" customWidth="1"/>
    <col min="19" max="19" width="6.85546875" style="2" bestFit="1" customWidth="1"/>
    <col min="20" max="34" width="7.28515625" style="2" customWidth="1"/>
    <col min="35" max="35" width="8.5703125" style="2" bestFit="1" customWidth="1"/>
    <col min="36" max="36" width="7.85546875" style="2" customWidth="1"/>
    <col min="37" max="37" width="18" style="3" customWidth="1"/>
    <col min="38" max="38" width="9.140625" style="1"/>
    <col min="39" max="39" width="9.140625" style="148"/>
    <col min="40" max="16384" width="9.140625" style="1"/>
  </cols>
  <sheetData>
    <row r="1" spans="1:42" ht="21" hidden="1" x14ac:dyDescent="0.35">
      <c r="A1" s="361" t="s">
        <v>291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  <c r="AJ1" s="361"/>
    </row>
    <row r="2" spans="1:42" hidden="1" x14ac:dyDescent="0.2"/>
    <row r="3" spans="1:42" hidden="1" x14ac:dyDescent="0.2">
      <c r="A3" s="76" t="s">
        <v>224</v>
      </c>
      <c r="B3" s="76"/>
      <c r="C3" s="76"/>
      <c r="D3" s="76"/>
      <c r="E3" s="77"/>
      <c r="F3" s="76" t="s">
        <v>223</v>
      </c>
    </row>
    <row r="4" spans="1:42" hidden="1" x14ac:dyDescent="0.2">
      <c r="A4" s="76" t="s">
        <v>222</v>
      </c>
      <c r="B4" s="76"/>
      <c r="C4" s="76"/>
      <c r="D4" s="76"/>
      <c r="E4" s="77"/>
      <c r="F4" s="76" t="s">
        <v>221</v>
      </c>
    </row>
    <row r="5" spans="1:42" hidden="1" x14ac:dyDescent="0.2">
      <c r="A5" s="76" t="s">
        <v>220</v>
      </c>
      <c r="B5" s="76"/>
      <c r="C5" s="76"/>
      <c r="D5" s="76"/>
      <c r="E5" s="77"/>
      <c r="F5" s="76" t="s">
        <v>259</v>
      </c>
    </row>
    <row r="6" spans="1:42" hidden="1" x14ac:dyDescent="0.2">
      <c r="A6" s="76" t="s">
        <v>219</v>
      </c>
      <c r="B6" s="76"/>
      <c r="C6" s="76"/>
      <c r="D6" s="76"/>
      <c r="E6" s="77"/>
      <c r="F6" s="76" t="str">
        <f>F5</f>
        <v>: 2026</v>
      </c>
    </row>
    <row r="8" spans="1:42" ht="29.25" customHeight="1" x14ac:dyDescent="0.2">
      <c r="A8" s="356" t="s">
        <v>218</v>
      </c>
      <c r="B8" s="369"/>
      <c r="C8" s="369"/>
      <c r="D8" s="369"/>
      <c r="E8" s="357"/>
      <c r="F8" s="351" t="s">
        <v>217</v>
      </c>
      <c r="G8" s="351" t="s">
        <v>251</v>
      </c>
      <c r="H8" s="351" t="s">
        <v>215</v>
      </c>
      <c r="I8" s="362" t="s">
        <v>214</v>
      </c>
      <c r="J8" s="363"/>
      <c r="K8" s="358" t="s">
        <v>213</v>
      </c>
      <c r="L8" s="359"/>
      <c r="M8" s="359"/>
      <c r="N8" s="359"/>
      <c r="O8" s="359"/>
      <c r="P8" s="359"/>
      <c r="Q8" s="359"/>
      <c r="R8" s="359"/>
      <c r="S8" s="359"/>
      <c r="T8" s="359"/>
      <c r="U8" s="359"/>
      <c r="V8" s="359"/>
      <c r="W8" s="359"/>
      <c r="X8" s="359"/>
      <c r="Y8" s="359"/>
      <c r="Z8" s="359"/>
      <c r="AA8" s="359"/>
      <c r="AB8" s="359"/>
      <c r="AC8" s="359"/>
      <c r="AD8" s="359"/>
      <c r="AE8" s="359"/>
      <c r="AF8" s="359"/>
      <c r="AG8" s="359"/>
      <c r="AH8" s="360"/>
      <c r="AI8" s="356" t="s">
        <v>212</v>
      </c>
      <c r="AJ8" s="357"/>
      <c r="AK8" s="351" t="s">
        <v>297</v>
      </c>
    </row>
    <row r="9" spans="1:42" ht="24" customHeight="1" x14ac:dyDescent="0.2">
      <c r="A9" s="370"/>
      <c r="B9" s="371"/>
      <c r="C9" s="371"/>
      <c r="D9" s="371"/>
      <c r="E9" s="372"/>
      <c r="F9" s="352"/>
      <c r="G9" s="352"/>
      <c r="H9" s="352"/>
      <c r="I9" s="74" t="s">
        <v>211</v>
      </c>
      <c r="J9" s="75" t="s">
        <v>210</v>
      </c>
      <c r="K9" s="358" t="s">
        <v>209</v>
      </c>
      <c r="L9" s="360"/>
      <c r="M9" s="358" t="s">
        <v>208</v>
      </c>
      <c r="N9" s="360"/>
      <c r="O9" s="358" t="s">
        <v>207</v>
      </c>
      <c r="P9" s="360"/>
      <c r="Q9" s="358" t="s">
        <v>206</v>
      </c>
      <c r="R9" s="360"/>
      <c r="S9" s="358" t="s">
        <v>205</v>
      </c>
      <c r="T9" s="360"/>
      <c r="U9" s="358" t="s">
        <v>204</v>
      </c>
      <c r="V9" s="360"/>
      <c r="W9" s="358" t="s">
        <v>203</v>
      </c>
      <c r="X9" s="360"/>
      <c r="Y9" s="358" t="s">
        <v>202</v>
      </c>
      <c r="Z9" s="360"/>
      <c r="AA9" s="358" t="s">
        <v>201</v>
      </c>
      <c r="AB9" s="360"/>
      <c r="AC9" s="358" t="s">
        <v>200</v>
      </c>
      <c r="AD9" s="360"/>
      <c r="AE9" s="358" t="s">
        <v>199</v>
      </c>
      <c r="AF9" s="360"/>
      <c r="AG9" s="358" t="s">
        <v>198</v>
      </c>
      <c r="AH9" s="360"/>
      <c r="AI9" s="74" t="s">
        <v>197</v>
      </c>
      <c r="AJ9" s="74" t="s">
        <v>68</v>
      </c>
      <c r="AK9" s="352"/>
      <c r="AM9" s="149" t="s">
        <v>284</v>
      </c>
      <c r="AN9" s="5" t="s">
        <v>285</v>
      </c>
      <c r="AO9" s="5" t="s">
        <v>286</v>
      </c>
      <c r="AP9" s="5" t="s">
        <v>287</v>
      </c>
    </row>
    <row r="10" spans="1:42" s="73" customFormat="1" x14ac:dyDescent="0.2">
      <c r="A10" s="373"/>
      <c r="B10" s="374"/>
      <c r="C10" s="374"/>
      <c r="D10" s="374"/>
      <c r="E10" s="375"/>
      <c r="F10" s="160"/>
      <c r="G10" s="161"/>
      <c r="H10" s="161"/>
      <c r="I10" s="74"/>
      <c r="J10" s="74"/>
      <c r="K10" s="74" t="s">
        <v>195</v>
      </c>
      <c r="L10" s="74" t="s">
        <v>68</v>
      </c>
      <c r="M10" s="74" t="s">
        <v>195</v>
      </c>
      <c r="N10" s="74" t="s">
        <v>68</v>
      </c>
      <c r="O10" s="74" t="s">
        <v>195</v>
      </c>
      <c r="P10" s="74" t="s">
        <v>68</v>
      </c>
      <c r="Q10" s="74" t="s">
        <v>195</v>
      </c>
      <c r="R10" s="74" t="s">
        <v>68</v>
      </c>
      <c r="S10" s="74" t="s">
        <v>195</v>
      </c>
      <c r="T10" s="74" t="s">
        <v>68</v>
      </c>
      <c r="U10" s="74" t="s">
        <v>195</v>
      </c>
      <c r="V10" s="74" t="s">
        <v>68</v>
      </c>
      <c r="W10" s="74" t="s">
        <v>195</v>
      </c>
      <c r="X10" s="74" t="s">
        <v>68</v>
      </c>
      <c r="Y10" s="74" t="s">
        <v>195</v>
      </c>
      <c r="Z10" s="74" t="s">
        <v>68</v>
      </c>
      <c r="AA10" s="74" t="s">
        <v>195</v>
      </c>
      <c r="AB10" s="74" t="s">
        <v>68</v>
      </c>
      <c r="AC10" s="74" t="s">
        <v>195</v>
      </c>
      <c r="AD10" s="74" t="s">
        <v>68</v>
      </c>
      <c r="AE10" s="74" t="s">
        <v>195</v>
      </c>
      <c r="AF10" s="74" t="s">
        <v>68</v>
      </c>
      <c r="AG10" s="74" t="s">
        <v>195</v>
      </c>
      <c r="AH10" s="74" t="s">
        <v>68</v>
      </c>
      <c r="AI10" s="74" t="s">
        <v>195</v>
      </c>
      <c r="AJ10" s="74" t="s">
        <v>68</v>
      </c>
      <c r="AK10" s="75"/>
      <c r="AM10" s="150"/>
    </row>
    <row r="11" spans="1:42" s="73" customFormat="1" ht="39.6" customHeight="1" x14ac:dyDescent="0.2">
      <c r="A11" s="162"/>
      <c r="B11" s="163" t="s">
        <v>5</v>
      </c>
      <c r="C11" s="163"/>
      <c r="D11" s="163"/>
      <c r="E11" s="164"/>
      <c r="F11" s="165" t="s">
        <v>194</v>
      </c>
      <c r="G11" s="376"/>
      <c r="H11" s="377"/>
      <c r="I11" s="167">
        <f>SUM(I12,I59)</f>
        <v>2163</v>
      </c>
      <c r="J11" s="166" t="s">
        <v>96</v>
      </c>
      <c r="K11" s="167">
        <f>SUM(K12,K59)</f>
        <v>136</v>
      </c>
      <c r="L11" s="168">
        <f t="shared" ref="L11" si="0">K11/$I11</f>
        <v>6.2875635691169676E-2</v>
      </c>
      <c r="M11" s="167">
        <f>SUM(M12,M59)</f>
        <v>155</v>
      </c>
      <c r="N11" s="168">
        <f t="shared" ref="N11" si="1">M11/$I11</f>
        <v>7.1659731853906616E-2</v>
      </c>
      <c r="O11" s="167">
        <f>SUM(O12,O59)</f>
        <v>230</v>
      </c>
      <c r="P11" s="168">
        <f t="shared" ref="P11" si="2">O11/$I11</f>
        <v>0.10633379565418401</v>
      </c>
      <c r="Q11" s="167">
        <f>SUM(Q12,Q59)</f>
        <v>200</v>
      </c>
      <c r="R11" s="168">
        <f t="shared" ref="R11" si="3">Q11/$I11</f>
        <v>9.2464170134073043E-2</v>
      </c>
      <c r="S11" s="167">
        <f>SUM(S12,S59)</f>
        <v>207</v>
      </c>
      <c r="T11" s="168">
        <f t="shared" ref="T11" si="4">S11/$I11</f>
        <v>9.5700416088765602E-2</v>
      </c>
      <c r="U11" s="167">
        <f>SUM(U12,U59)</f>
        <v>0</v>
      </c>
      <c r="V11" s="168">
        <f t="shared" ref="V11" si="5">U11/$I11</f>
        <v>0</v>
      </c>
      <c r="W11" s="167">
        <f>SUM(W12,W59)</f>
        <v>0</v>
      </c>
      <c r="X11" s="168">
        <f t="shared" ref="X11" si="6">W11/$I11</f>
        <v>0</v>
      </c>
      <c r="Y11" s="167">
        <f>SUM(Y12,Y59)</f>
        <v>0</v>
      </c>
      <c r="Z11" s="168">
        <f t="shared" ref="Z11" si="7">Y11/$I11</f>
        <v>0</v>
      </c>
      <c r="AA11" s="167">
        <f>SUM(AA12,AA59)</f>
        <v>0</v>
      </c>
      <c r="AB11" s="168">
        <f t="shared" ref="AB11" si="8">AA11/$I11</f>
        <v>0</v>
      </c>
      <c r="AC11" s="167">
        <f>SUM(AC12,AC59)</f>
        <v>0</v>
      </c>
      <c r="AD11" s="168">
        <f t="shared" ref="AD11" si="9">AC11/$I11</f>
        <v>0</v>
      </c>
      <c r="AE11" s="167">
        <f>SUM(AE12,AE59)</f>
        <v>0</v>
      </c>
      <c r="AF11" s="168">
        <f t="shared" ref="AF11" si="10">AE11/$I11</f>
        <v>0</v>
      </c>
      <c r="AG11" s="167">
        <f>SUM(AG12,AG59)</f>
        <v>0</v>
      </c>
      <c r="AH11" s="168">
        <f t="shared" ref="AH11" si="11">AG11/$I11</f>
        <v>0</v>
      </c>
      <c r="AI11" s="169">
        <f>SUM(K11,M11,O11,Q11,S11,U11,W11,Y11,AA11,AC11,AE11,AG11)</f>
        <v>928</v>
      </c>
      <c r="AJ11" s="170">
        <f>AI11/I11</f>
        <v>0.42903374942209893</v>
      </c>
      <c r="AK11" s="335"/>
      <c r="AM11" s="150">
        <f>SUM(K11,M11,O11)</f>
        <v>521</v>
      </c>
      <c r="AN11" s="150">
        <f>SUM(Q11,S11,U11)</f>
        <v>407</v>
      </c>
      <c r="AO11" s="151">
        <f>SUM(W11,Y11,AA11)</f>
        <v>0</v>
      </c>
      <c r="AP11" s="151">
        <f>SUM(AC11,AE11,AG11)</f>
        <v>0</v>
      </c>
    </row>
    <row r="12" spans="1:42" s="73" customFormat="1" ht="38.25" x14ac:dyDescent="0.2">
      <c r="A12" s="171">
        <v>4</v>
      </c>
      <c r="B12" s="172" t="s">
        <v>5</v>
      </c>
      <c r="C12" s="172" t="s">
        <v>101</v>
      </c>
      <c r="D12" s="172"/>
      <c r="E12" s="173"/>
      <c r="F12" s="174" t="s">
        <v>193</v>
      </c>
      <c r="G12" s="364"/>
      <c r="H12" s="365"/>
      <c r="I12" s="175">
        <f>SUM(I14,I25,I50)</f>
        <v>984</v>
      </c>
      <c r="J12" s="176" t="s">
        <v>96</v>
      </c>
      <c r="K12" s="175">
        <f>SUM(K14,K25,K50)</f>
        <v>86</v>
      </c>
      <c r="L12" s="177">
        <f t="shared" ref="L12:AH39" si="12">K12/$I12</f>
        <v>8.7398373983739841E-2</v>
      </c>
      <c r="M12" s="175">
        <f>SUM(M14,M25,M50)</f>
        <v>87</v>
      </c>
      <c r="N12" s="177">
        <f t="shared" ref="N12" si="13">M12/$I12</f>
        <v>8.8414634146341459E-2</v>
      </c>
      <c r="O12" s="175">
        <f>SUM(O14,O25,O50)</f>
        <v>99</v>
      </c>
      <c r="P12" s="177">
        <f t="shared" ref="P12" si="14">O12/$I12</f>
        <v>0.10060975609756098</v>
      </c>
      <c r="Q12" s="175">
        <f>SUM(Q14,Q25,Q50)</f>
        <v>108</v>
      </c>
      <c r="R12" s="177">
        <f t="shared" ref="R12" si="15">Q12/$I12</f>
        <v>0.10975609756097561</v>
      </c>
      <c r="S12" s="175">
        <f>SUM(S14,S25,S50)</f>
        <v>78</v>
      </c>
      <c r="T12" s="177">
        <f t="shared" ref="T12" si="16">S12/$I12</f>
        <v>7.926829268292683E-2</v>
      </c>
      <c r="U12" s="175">
        <f>SUM(U14,U25,U50)</f>
        <v>0</v>
      </c>
      <c r="V12" s="177">
        <f t="shared" ref="V12" si="17">U12/$I12</f>
        <v>0</v>
      </c>
      <c r="W12" s="175">
        <f>SUM(W14,W25,W50)</f>
        <v>0</v>
      </c>
      <c r="X12" s="177">
        <f t="shared" ref="X12" si="18">W12/$I12</f>
        <v>0</v>
      </c>
      <c r="Y12" s="175">
        <f>SUM(Y14,Y25,Y50)</f>
        <v>0</v>
      </c>
      <c r="Z12" s="177">
        <f t="shared" ref="Z12" si="19">Y12/$I12</f>
        <v>0</v>
      </c>
      <c r="AA12" s="175">
        <f>SUM(AA14,AA25,AA50)</f>
        <v>0</v>
      </c>
      <c r="AB12" s="177">
        <f t="shared" ref="AB12" si="20">AA12/$I12</f>
        <v>0</v>
      </c>
      <c r="AC12" s="175">
        <f>SUM(AC14,AC25,AC50)</f>
        <v>0</v>
      </c>
      <c r="AD12" s="177">
        <f t="shared" ref="AD12" si="21">AC12/$I12</f>
        <v>0</v>
      </c>
      <c r="AE12" s="175">
        <f>SUM(AE14,AE25,AE50)</f>
        <v>0</v>
      </c>
      <c r="AF12" s="177">
        <f t="shared" ref="AF12" si="22">AE12/$I12</f>
        <v>0</v>
      </c>
      <c r="AG12" s="175">
        <f>SUM(AG14,AG25,AG50)</f>
        <v>0</v>
      </c>
      <c r="AH12" s="177">
        <f t="shared" ref="AH12" si="23">AG12/$I12</f>
        <v>0</v>
      </c>
      <c r="AI12" s="178">
        <f>SUM(K12,M12,O12,Q12,S12,U12,W12,Y12,AA12,AC12,AE12,AG12)</f>
        <v>458</v>
      </c>
      <c r="AJ12" s="179">
        <f>AI12/I12</f>
        <v>0.46544715447154472</v>
      </c>
      <c r="AK12" s="336"/>
      <c r="AM12" s="150">
        <f t="shared" ref="AM12:AM69" si="24">SUM(K12,M12,O12)</f>
        <v>272</v>
      </c>
      <c r="AN12" s="150">
        <f t="shared" ref="AN12:AN69" si="25">SUM(Q12,S12,U12)</f>
        <v>186</v>
      </c>
      <c r="AO12" s="151">
        <f t="shared" ref="AO12:AO69" si="26">SUM(W12,Y12,AA12)</f>
        <v>0</v>
      </c>
      <c r="AP12" s="151">
        <f t="shared" ref="AP12:AP69" si="27">SUM(AC12,AE12,AG12)</f>
        <v>0</v>
      </c>
    </row>
    <row r="13" spans="1:42" s="67" customFormat="1" ht="69.75" customHeight="1" x14ac:dyDescent="0.2">
      <c r="A13" s="366" t="s">
        <v>268</v>
      </c>
      <c r="B13" s="367"/>
      <c r="C13" s="367"/>
      <c r="D13" s="367"/>
      <c r="E13" s="367"/>
      <c r="F13" s="368"/>
      <c r="G13" s="127" t="s">
        <v>269</v>
      </c>
      <c r="H13" s="127" t="s">
        <v>269</v>
      </c>
      <c r="I13" s="128">
        <f>SUM(I14,I25,I50)</f>
        <v>984</v>
      </c>
      <c r="J13" s="129" t="s">
        <v>96</v>
      </c>
      <c r="K13" s="128">
        <f>SUM(K14,K25,K50)</f>
        <v>86</v>
      </c>
      <c r="L13" s="42">
        <f t="shared" ref="L13" si="28">K13/$I13</f>
        <v>8.7398373983739841E-2</v>
      </c>
      <c r="M13" s="128">
        <f>SUM(M14,M25,M50)</f>
        <v>87</v>
      </c>
      <c r="N13" s="42">
        <f t="shared" ref="N13" si="29">M13/$I13</f>
        <v>8.8414634146341459E-2</v>
      </c>
      <c r="O13" s="128">
        <f>SUM(O14,O25,O50)</f>
        <v>99</v>
      </c>
      <c r="P13" s="42">
        <f t="shared" ref="P13" si="30">O13/$I13</f>
        <v>0.10060975609756098</v>
      </c>
      <c r="Q13" s="128">
        <f>SUM(Q14,Q25,Q50)</f>
        <v>108</v>
      </c>
      <c r="R13" s="42">
        <f t="shared" ref="R13" si="31">Q13/$I13</f>
        <v>0.10975609756097561</v>
      </c>
      <c r="S13" s="128">
        <f>SUM(S14,S25,S50)</f>
        <v>78</v>
      </c>
      <c r="T13" s="42">
        <f t="shared" ref="T13" si="32">S13/$I13</f>
        <v>7.926829268292683E-2</v>
      </c>
      <c r="U13" s="128">
        <f>SUM(U14,U25,U50)</f>
        <v>0</v>
      </c>
      <c r="V13" s="42">
        <f t="shared" ref="V13" si="33">U13/$I13</f>
        <v>0</v>
      </c>
      <c r="W13" s="128">
        <f>SUM(W14,W25,W50)</f>
        <v>0</v>
      </c>
      <c r="X13" s="42">
        <f t="shared" ref="X13" si="34">W13/$I13</f>
        <v>0</v>
      </c>
      <c r="Y13" s="128">
        <f>SUM(Y14,Y25,Y50)</f>
        <v>0</v>
      </c>
      <c r="Z13" s="42">
        <f t="shared" ref="Z13" si="35">Y13/$I13</f>
        <v>0</v>
      </c>
      <c r="AA13" s="128">
        <f>SUM(AA14,AA25,AA50)</f>
        <v>0</v>
      </c>
      <c r="AB13" s="42">
        <f t="shared" ref="AB13" si="36">AA13/$I13</f>
        <v>0</v>
      </c>
      <c r="AC13" s="128">
        <f>SUM(AC14,AC25,AC50)</f>
        <v>0</v>
      </c>
      <c r="AD13" s="42">
        <f t="shared" ref="AD13" si="37">AC13/$I13</f>
        <v>0</v>
      </c>
      <c r="AE13" s="128">
        <f>SUM(AE14,AE25,AE50)</f>
        <v>0</v>
      </c>
      <c r="AF13" s="42">
        <f t="shared" ref="AF13" si="38">AE13/$I13</f>
        <v>0</v>
      </c>
      <c r="AG13" s="128">
        <f>SUM(AG14,AG25,AG50)</f>
        <v>0</v>
      </c>
      <c r="AH13" s="42">
        <f t="shared" ref="AH13" si="39">AG13/$I13</f>
        <v>0</v>
      </c>
      <c r="AI13" s="130">
        <f>SUM(K13,M13,O13,Q13,S13,U13,W13,Y13,AA13,AC13,AE13,AG13)</f>
        <v>458</v>
      </c>
      <c r="AJ13" s="131">
        <f>AI13/I13</f>
        <v>0.46544715447154472</v>
      </c>
      <c r="AK13" s="337"/>
      <c r="AL13" s="132"/>
      <c r="AM13" s="150">
        <f t="shared" si="24"/>
        <v>272</v>
      </c>
      <c r="AN13" s="150">
        <f t="shared" si="25"/>
        <v>186</v>
      </c>
      <c r="AO13" s="151">
        <f t="shared" si="26"/>
        <v>0</v>
      </c>
      <c r="AP13" s="151">
        <f t="shared" si="27"/>
        <v>0</v>
      </c>
    </row>
    <row r="14" spans="1:42" ht="38.25" x14ac:dyDescent="0.2">
      <c r="A14" s="353" t="s">
        <v>254</v>
      </c>
      <c r="B14" s="354"/>
      <c r="C14" s="354"/>
      <c r="D14" s="354"/>
      <c r="E14" s="354"/>
      <c r="F14" s="355"/>
      <c r="G14" s="34" t="s">
        <v>252</v>
      </c>
      <c r="H14" s="34" t="s">
        <v>252</v>
      </c>
      <c r="I14" s="79">
        <f>SUM(I15,I19)</f>
        <v>59</v>
      </c>
      <c r="J14" s="32" t="s">
        <v>96</v>
      </c>
      <c r="K14" s="79">
        <f>SUM(K15,K19)</f>
        <v>11</v>
      </c>
      <c r="L14" s="31">
        <f t="shared" si="12"/>
        <v>0.1864406779661017</v>
      </c>
      <c r="M14" s="79">
        <f>SUM(M15,M19)</f>
        <v>3</v>
      </c>
      <c r="N14" s="31">
        <f t="shared" ref="N14:N55" si="40">M14/$I14</f>
        <v>5.0847457627118647E-2</v>
      </c>
      <c r="O14" s="79">
        <f>SUM(O15,O19)</f>
        <v>8</v>
      </c>
      <c r="P14" s="31">
        <f t="shared" ref="P14:P55" si="41">O14/$I14</f>
        <v>0.13559322033898305</v>
      </c>
      <c r="Q14" s="79">
        <f>SUM(Q15,Q19)</f>
        <v>4</v>
      </c>
      <c r="R14" s="31">
        <f t="shared" ref="R14:R55" si="42">Q14/$I14</f>
        <v>6.7796610169491525E-2</v>
      </c>
      <c r="S14" s="79">
        <f>SUM(S15,S19)</f>
        <v>3</v>
      </c>
      <c r="T14" s="31">
        <f t="shared" ref="T14:T55" si="43">S14/$I14</f>
        <v>5.0847457627118647E-2</v>
      </c>
      <c r="U14" s="79">
        <f>SUM(U15,U19)</f>
        <v>0</v>
      </c>
      <c r="V14" s="31">
        <f t="shared" ref="V14:V55" si="44">U14/$I14</f>
        <v>0</v>
      </c>
      <c r="W14" s="79">
        <f>SUM(W15,W19)</f>
        <v>0</v>
      </c>
      <c r="X14" s="31">
        <f t="shared" ref="X14:X55" si="45">W14/$I14</f>
        <v>0</v>
      </c>
      <c r="Y14" s="79">
        <f>SUM(Y15,Y19)</f>
        <v>0</v>
      </c>
      <c r="Z14" s="31">
        <f t="shared" ref="Z14:Z55" si="46">Y14/$I14</f>
        <v>0</v>
      </c>
      <c r="AA14" s="79">
        <f>SUM(AA15,AA19)</f>
        <v>0</v>
      </c>
      <c r="AB14" s="31">
        <f t="shared" ref="AB14:AB55" si="47">AA14/$I14</f>
        <v>0</v>
      </c>
      <c r="AC14" s="79">
        <f>SUM(AC15,AC19)</f>
        <v>0</v>
      </c>
      <c r="AD14" s="31">
        <f t="shared" ref="AD14:AD55" si="48">AC14/$I14</f>
        <v>0</v>
      </c>
      <c r="AE14" s="79">
        <f>SUM(AE15,AE19)</f>
        <v>0</v>
      </c>
      <c r="AF14" s="31">
        <f t="shared" ref="AF14:AF55" si="49">AE14/$I14</f>
        <v>0</v>
      </c>
      <c r="AG14" s="79">
        <f>SUM(AG15,AG19)</f>
        <v>0</v>
      </c>
      <c r="AH14" s="31">
        <f t="shared" ref="AH14:AH55" si="50">AG14/$I14</f>
        <v>0</v>
      </c>
      <c r="AI14" s="102">
        <f t="shared" ref="AI14:AI57" si="51">SUM(AG14,AE14,AC14,AA14,Y14,W14,U14,S14,Q14,O14,M14,K14)</f>
        <v>29</v>
      </c>
      <c r="AJ14" s="31">
        <f>AI14/I14</f>
        <v>0.49152542372881358</v>
      </c>
      <c r="AK14" s="338"/>
      <c r="AM14" s="150">
        <f t="shared" si="24"/>
        <v>22</v>
      </c>
      <c r="AN14" s="150">
        <f t="shared" si="25"/>
        <v>7</v>
      </c>
      <c r="AO14" s="151">
        <f t="shared" si="26"/>
        <v>0</v>
      </c>
      <c r="AP14" s="151">
        <f t="shared" si="27"/>
        <v>0</v>
      </c>
    </row>
    <row r="15" spans="1:42" ht="48.6" customHeight="1" x14ac:dyDescent="0.2">
      <c r="A15" s="27">
        <v>4</v>
      </c>
      <c r="B15" s="26" t="s">
        <v>5</v>
      </c>
      <c r="C15" s="27" t="s">
        <v>101</v>
      </c>
      <c r="D15" s="26" t="s">
        <v>85</v>
      </c>
      <c r="E15" s="26"/>
      <c r="F15" s="66" t="s">
        <v>190</v>
      </c>
      <c r="G15" s="66" t="s">
        <v>189</v>
      </c>
      <c r="H15" s="66" t="s">
        <v>189</v>
      </c>
      <c r="I15" s="39">
        <f>SUM(I16:I18)</f>
        <v>29</v>
      </c>
      <c r="J15" s="22" t="s">
        <v>0</v>
      </c>
      <c r="K15" s="39">
        <f>SUM(K16:K18)</f>
        <v>9</v>
      </c>
      <c r="L15" s="21">
        <f t="shared" si="12"/>
        <v>0.31034482758620691</v>
      </c>
      <c r="M15" s="39">
        <f>SUM(M16:M18)</f>
        <v>1</v>
      </c>
      <c r="N15" s="21">
        <f t="shared" si="40"/>
        <v>3.4482758620689655E-2</v>
      </c>
      <c r="O15" s="39">
        <f>SUM(O16:O18)</f>
        <v>1</v>
      </c>
      <c r="P15" s="21">
        <f t="shared" si="41"/>
        <v>3.4482758620689655E-2</v>
      </c>
      <c r="Q15" s="39">
        <f>SUM(Q16:Q18)</f>
        <v>2</v>
      </c>
      <c r="R15" s="21">
        <f t="shared" si="42"/>
        <v>6.8965517241379309E-2</v>
      </c>
      <c r="S15" s="39">
        <f>SUM(S16:S18)</f>
        <v>1</v>
      </c>
      <c r="T15" s="21">
        <f t="shared" si="43"/>
        <v>3.4482758620689655E-2</v>
      </c>
      <c r="U15" s="39">
        <f>SUM(U16:U18)</f>
        <v>0</v>
      </c>
      <c r="V15" s="21">
        <f t="shared" si="44"/>
        <v>0</v>
      </c>
      <c r="W15" s="39">
        <f>SUM(W16:W18)</f>
        <v>0</v>
      </c>
      <c r="X15" s="21">
        <f t="shared" si="45"/>
        <v>0</v>
      </c>
      <c r="Y15" s="39">
        <f>SUM(Y16:Y18)</f>
        <v>0</v>
      </c>
      <c r="Z15" s="21">
        <f t="shared" si="46"/>
        <v>0</v>
      </c>
      <c r="AA15" s="39">
        <f>SUM(AA16:AA18)</f>
        <v>0</v>
      </c>
      <c r="AB15" s="21">
        <f t="shared" si="47"/>
        <v>0</v>
      </c>
      <c r="AC15" s="39">
        <f>SUM(AC16:AC18)</f>
        <v>0</v>
      </c>
      <c r="AD15" s="21">
        <f t="shared" si="48"/>
        <v>0</v>
      </c>
      <c r="AE15" s="39">
        <f>SUM(AE16:AE18)</f>
        <v>0</v>
      </c>
      <c r="AF15" s="21">
        <f t="shared" si="49"/>
        <v>0</v>
      </c>
      <c r="AG15" s="39">
        <f>SUM(AG16:AG18)</f>
        <v>0</v>
      </c>
      <c r="AH15" s="21">
        <f t="shared" si="50"/>
        <v>0</v>
      </c>
      <c r="AI15" s="78">
        <f>SUM(AG15,AE15,AC15,AA15,Y15,W15,U15,S15,Q15,O15,M15,K15)</f>
        <v>14</v>
      </c>
      <c r="AJ15" s="19">
        <f>AI15/I15</f>
        <v>0.48275862068965519</v>
      </c>
      <c r="AK15" s="339"/>
      <c r="AM15" s="150">
        <f t="shared" si="24"/>
        <v>11</v>
      </c>
      <c r="AN15" s="150">
        <f t="shared" si="25"/>
        <v>3</v>
      </c>
      <c r="AO15" s="151">
        <f t="shared" si="26"/>
        <v>0</v>
      </c>
      <c r="AP15" s="151">
        <f t="shared" si="27"/>
        <v>0</v>
      </c>
    </row>
    <row r="16" spans="1:42" ht="30" x14ac:dyDescent="0.2">
      <c r="A16" s="17">
        <v>4</v>
      </c>
      <c r="B16" s="16" t="s">
        <v>5</v>
      </c>
      <c r="C16" s="17" t="s">
        <v>101</v>
      </c>
      <c r="D16" s="16" t="s">
        <v>85</v>
      </c>
      <c r="E16" s="15" t="s">
        <v>14</v>
      </c>
      <c r="F16" s="13" t="s">
        <v>188</v>
      </c>
      <c r="G16" s="13" t="s">
        <v>187</v>
      </c>
      <c r="H16" s="13" t="s">
        <v>187</v>
      </c>
      <c r="I16" s="8">
        <v>8</v>
      </c>
      <c r="J16" s="62" t="s">
        <v>0</v>
      </c>
      <c r="K16" s="10">
        <f>[1]KEUANGAN!V7</f>
        <v>3</v>
      </c>
      <c r="L16" s="9">
        <f t="shared" si="12"/>
        <v>0.375</v>
      </c>
      <c r="M16" s="10">
        <f>[1]KEUANGAN!W7</f>
        <v>0</v>
      </c>
      <c r="N16" s="9">
        <f t="shared" si="12"/>
        <v>0</v>
      </c>
      <c r="O16" s="10">
        <f>[1]KEUANGAN!X7</f>
        <v>0</v>
      </c>
      <c r="P16" s="9">
        <f t="shared" si="12"/>
        <v>0</v>
      </c>
      <c r="Q16" s="10">
        <f>[1]KEUANGAN!$Y$7</f>
        <v>0</v>
      </c>
      <c r="R16" s="9">
        <f t="shared" si="12"/>
        <v>0</v>
      </c>
      <c r="S16" s="10">
        <f>[1]KEUANGAN!$Z$7</f>
        <v>0</v>
      </c>
      <c r="T16" s="9">
        <f t="shared" si="12"/>
        <v>0</v>
      </c>
      <c r="U16" s="10">
        <f>[1]KEUANGAN!$AA7</f>
        <v>0</v>
      </c>
      <c r="V16" s="9">
        <f t="shared" si="12"/>
        <v>0</v>
      </c>
      <c r="W16" s="10">
        <f>[1]KEUANGAN!$AB$7</f>
        <v>0</v>
      </c>
      <c r="X16" s="9">
        <f t="shared" si="12"/>
        <v>0</v>
      </c>
      <c r="Y16" s="10">
        <f>[1]KEUANGAN!$AC$7</f>
        <v>0</v>
      </c>
      <c r="Z16" s="9">
        <f t="shared" si="12"/>
        <v>0</v>
      </c>
      <c r="AA16" s="10">
        <f>[1]KEUANGAN!$AD$7</f>
        <v>0</v>
      </c>
      <c r="AB16" s="9">
        <f t="shared" si="12"/>
        <v>0</v>
      </c>
      <c r="AC16" s="10">
        <f>[1]KEUANGAN!$AE$7</f>
        <v>0</v>
      </c>
      <c r="AD16" s="9">
        <f t="shared" si="12"/>
        <v>0</v>
      </c>
      <c r="AE16" s="10">
        <f>[1]KEUANGAN!$AF$7</f>
        <v>0</v>
      </c>
      <c r="AF16" s="9">
        <f t="shared" si="12"/>
        <v>0</v>
      </c>
      <c r="AG16" s="8">
        <f>[1]KEUANGAN!$AG$7</f>
        <v>0</v>
      </c>
      <c r="AH16" s="9">
        <f t="shared" si="12"/>
        <v>0</v>
      </c>
      <c r="AI16" s="8">
        <f t="shared" si="51"/>
        <v>3</v>
      </c>
      <c r="AJ16" s="7">
        <f t="shared" ref="AJ16:AJ57" si="52">AI16/I16</f>
        <v>0.375</v>
      </c>
      <c r="AK16" s="340" t="s">
        <v>447</v>
      </c>
      <c r="AM16" s="150">
        <f t="shared" si="24"/>
        <v>3</v>
      </c>
      <c r="AN16" s="150">
        <f t="shared" si="25"/>
        <v>0</v>
      </c>
      <c r="AO16" s="151">
        <f t="shared" si="26"/>
        <v>0</v>
      </c>
      <c r="AP16" s="151">
        <f t="shared" si="27"/>
        <v>0</v>
      </c>
    </row>
    <row r="17" spans="1:42" ht="76.5" x14ac:dyDescent="0.2">
      <c r="A17" s="17">
        <v>4</v>
      </c>
      <c r="B17" s="16" t="s">
        <v>5</v>
      </c>
      <c r="C17" s="17" t="s">
        <v>101</v>
      </c>
      <c r="D17" s="16" t="s">
        <v>85</v>
      </c>
      <c r="E17" s="15" t="s">
        <v>25</v>
      </c>
      <c r="F17" s="14" t="s">
        <v>186</v>
      </c>
      <c r="G17" s="13" t="s">
        <v>185</v>
      </c>
      <c r="H17" s="13" t="s">
        <v>185</v>
      </c>
      <c r="I17" s="8">
        <v>17</v>
      </c>
      <c r="J17" s="62" t="s">
        <v>9</v>
      </c>
      <c r="K17" s="10">
        <f>[1]KEUANGAN!V8</f>
        <v>3</v>
      </c>
      <c r="L17" s="9">
        <f t="shared" ref="L17:L18" si="53">K17/$I17</f>
        <v>0.17647058823529413</v>
      </c>
      <c r="M17" s="10">
        <f>[1]KEUANGAN!W8</f>
        <v>1</v>
      </c>
      <c r="N17" s="9">
        <f t="shared" ref="N17:N18" si="54">M17/$I17</f>
        <v>5.8823529411764705E-2</v>
      </c>
      <c r="O17" s="10">
        <f>[1]KEUANGAN!X8</f>
        <v>1</v>
      </c>
      <c r="P17" s="9">
        <f t="shared" ref="P17:P18" si="55">O17/$I17</f>
        <v>5.8823529411764705E-2</v>
      </c>
      <c r="Q17" s="10">
        <f>[1]KEUANGAN!$Y$8</f>
        <v>2</v>
      </c>
      <c r="R17" s="9">
        <f t="shared" ref="R17:R18" si="56">Q17/$I17</f>
        <v>0.11764705882352941</v>
      </c>
      <c r="S17" s="10">
        <f>[1]KEUANGAN!Z$8</f>
        <v>1</v>
      </c>
      <c r="T17" s="9">
        <f>S17/$I17</f>
        <v>5.8823529411764705E-2</v>
      </c>
      <c r="U17" s="10">
        <f>[1]KEUANGAN!$AA$8</f>
        <v>0</v>
      </c>
      <c r="V17" s="9">
        <f t="shared" ref="V17:V18" si="57">U17/$I17</f>
        <v>0</v>
      </c>
      <c r="W17" s="10">
        <f>[1]KEUANGAN!$AB$8</f>
        <v>0</v>
      </c>
      <c r="X17" s="9">
        <f t="shared" ref="X17:X18" si="58">W17/$I17</f>
        <v>0</v>
      </c>
      <c r="Y17" s="10">
        <f>[1]KEUANGAN!$AC$8</f>
        <v>0</v>
      </c>
      <c r="Z17" s="9">
        <f t="shared" ref="Z17:Z18" si="59">Y17/$I17</f>
        <v>0</v>
      </c>
      <c r="AA17" s="10">
        <f>[1]KEUANGAN!$AD$8</f>
        <v>0</v>
      </c>
      <c r="AB17" s="9">
        <f t="shared" ref="AB17:AB18" si="60">AA17/$I17</f>
        <v>0</v>
      </c>
      <c r="AC17" s="10">
        <f>[1]KEUANGAN!$AE$8</f>
        <v>0</v>
      </c>
      <c r="AD17" s="9">
        <f t="shared" ref="AD17:AD18" si="61">AC17/$I17</f>
        <v>0</v>
      </c>
      <c r="AE17" s="10">
        <f>[1]KEUANGAN!$AF$8</f>
        <v>0</v>
      </c>
      <c r="AF17" s="9">
        <f t="shared" ref="AF17:AF18" si="62">AE17/$I17</f>
        <v>0</v>
      </c>
      <c r="AG17" s="10">
        <f>[1]KEUANGAN!$AG$8</f>
        <v>0</v>
      </c>
      <c r="AH17" s="9">
        <f t="shared" ref="AH17:AH18" si="63">AG17/$I17</f>
        <v>0</v>
      </c>
      <c r="AI17" s="8">
        <f t="shared" si="51"/>
        <v>8</v>
      </c>
      <c r="AJ17" s="7">
        <f t="shared" si="52"/>
        <v>0.47058823529411764</v>
      </c>
      <c r="AK17" s="340" t="s">
        <v>418</v>
      </c>
      <c r="AM17" s="150">
        <f t="shared" si="24"/>
        <v>5</v>
      </c>
      <c r="AN17" s="150">
        <f t="shared" si="25"/>
        <v>3</v>
      </c>
      <c r="AO17" s="151">
        <f t="shared" si="26"/>
        <v>0</v>
      </c>
      <c r="AP17" s="151">
        <f t="shared" si="27"/>
        <v>0</v>
      </c>
    </row>
    <row r="18" spans="1:42" ht="30" x14ac:dyDescent="0.2">
      <c r="A18" s="17">
        <v>4</v>
      </c>
      <c r="B18" s="16" t="s">
        <v>5</v>
      </c>
      <c r="C18" s="17" t="s">
        <v>101</v>
      </c>
      <c r="D18" s="16" t="s">
        <v>85</v>
      </c>
      <c r="E18" s="15" t="s">
        <v>23</v>
      </c>
      <c r="F18" s="14" t="s">
        <v>184</v>
      </c>
      <c r="G18" s="13" t="s">
        <v>183</v>
      </c>
      <c r="H18" s="13" t="s">
        <v>183</v>
      </c>
      <c r="I18" s="8">
        <v>4</v>
      </c>
      <c r="J18" s="62" t="s">
        <v>9</v>
      </c>
      <c r="K18" s="10">
        <f>[1]KEUANGAN!V9</f>
        <v>3</v>
      </c>
      <c r="L18" s="9">
        <f t="shared" si="53"/>
        <v>0.75</v>
      </c>
      <c r="M18" s="10">
        <f>[1]KEUANGAN!W9</f>
        <v>0</v>
      </c>
      <c r="N18" s="9">
        <f t="shared" si="54"/>
        <v>0</v>
      </c>
      <c r="O18" s="10">
        <f>[1]KEUANGAN!X9</f>
        <v>0</v>
      </c>
      <c r="P18" s="9">
        <f t="shared" si="55"/>
        <v>0</v>
      </c>
      <c r="Q18" s="10">
        <f>[1]KEUANGAN!$Y$9</f>
        <v>0</v>
      </c>
      <c r="R18" s="9">
        <f t="shared" si="56"/>
        <v>0</v>
      </c>
      <c r="S18" s="10">
        <f>[1]KEUANGAN!$Z$9</f>
        <v>0</v>
      </c>
      <c r="T18" s="9">
        <f t="shared" ref="T18" si="64">S18/$I18</f>
        <v>0</v>
      </c>
      <c r="U18" s="10">
        <f>[1]KEUANGAN!$AA$9</f>
        <v>0</v>
      </c>
      <c r="V18" s="9">
        <f t="shared" si="57"/>
        <v>0</v>
      </c>
      <c r="W18" s="10">
        <f>[1]KEUANGAN!$AB$9</f>
        <v>0</v>
      </c>
      <c r="X18" s="9">
        <f t="shared" si="58"/>
        <v>0</v>
      </c>
      <c r="Y18" s="10">
        <f>[1]KEUANGAN!$AC$9</f>
        <v>0</v>
      </c>
      <c r="Z18" s="9">
        <f t="shared" si="59"/>
        <v>0</v>
      </c>
      <c r="AA18" s="10">
        <f>[1]KEUANGAN!$AD$9</f>
        <v>0</v>
      </c>
      <c r="AB18" s="9">
        <f t="shared" si="60"/>
        <v>0</v>
      </c>
      <c r="AC18" s="10">
        <f>[1]KEUANGAN!$AE$9</f>
        <v>0</v>
      </c>
      <c r="AD18" s="9">
        <f t="shared" si="61"/>
        <v>0</v>
      </c>
      <c r="AE18" s="10">
        <f>[1]KEUANGAN!$AF$9</f>
        <v>0</v>
      </c>
      <c r="AF18" s="9">
        <f t="shared" si="62"/>
        <v>0</v>
      </c>
      <c r="AG18" s="10">
        <f>[1]KEUANGAN!$AG$9</f>
        <v>0</v>
      </c>
      <c r="AH18" s="9">
        <f t="shared" si="63"/>
        <v>0</v>
      </c>
      <c r="AI18" s="8">
        <f t="shared" si="51"/>
        <v>3</v>
      </c>
      <c r="AJ18" s="7">
        <f t="shared" si="52"/>
        <v>0.75</v>
      </c>
      <c r="AK18" s="340" t="s">
        <v>419</v>
      </c>
      <c r="AM18" s="150">
        <f t="shared" si="24"/>
        <v>3</v>
      </c>
      <c r="AN18" s="150">
        <f t="shared" si="25"/>
        <v>0</v>
      </c>
      <c r="AO18" s="151">
        <f t="shared" si="26"/>
        <v>0</v>
      </c>
      <c r="AP18" s="151">
        <f t="shared" si="27"/>
        <v>0</v>
      </c>
    </row>
    <row r="19" spans="1:42" ht="38.25" x14ac:dyDescent="0.2">
      <c r="A19" s="59">
        <v>4</v>
      </c>
      <c r="B19" s="58" t="s">
        <v>5</v>
      </c>
      <c r="C19" s="59" t="s">
        <v>101</v>
      </c>
      <c r="D19" s="58" t="s">
        <v>71</v>
      </c>
      <c r="E19" s="58"/>
      <c r="F19" s="101" t="s">
        <v>182</v>
      </c>
      <c r="G19" s="56" t="s">
        <v>181</v>
      </c>
      <c r="H19" s="56" t="s">
        <v>181</v>
      </c>
      <c r="I19" s="23">
        <f>SUM(I21:I22,I24)</f>
        <v>30</v>
      </c>
      <c r="J19" s="22" t="s">
        <v>0</v>
      </c>
      <c r="K19" s="23">
        <f>SUM(K21:K22,K24)</f>
        <v>2</v>
      </c>
      <c r="L19" s="21">
        <f t="shared" si="12"/>
        <v>6.6666666666666666E-2</v>
      </c>
      <c r="M19" s="23">
        <f>SUM(M21:M22,M24)</f>
        <v>2</v>
      </c>
      <c r="N19" s="21">
        <f t="shared" si="40"/>
        <v>6.6666666666666666E-2</v>
      </c>
      <c r="O19" s="23">
        <f>SUM(O21:O22,O24)</f>
        <v>7</v>
      </c>
      <c r="P19" s="21">
        <f t="shared" si="41"/>
        <v>0.23333333333333334</v>
      </c>
      <c r="Q19" s="23">
        <f>SUM(Q21:Q22,Q24)</f>
        <v>2</v>
      </c>
      <c r="R19" s="21">
        <f t="shared" si="42"/>
        <v>6.6666666666666666E-2</v>
      </c>
      <c r="S19" s="23">
        <f>SUM(S21:S22,S24)</f>
        <v>2</v>
      </c>
      <c r="T19" s="21">
        <f t="shared" si="43"/>
        <v>6.6666666666666666E-2</v>
      </c>
      <c r="U19" s="23">
        <f>SUM(U21:U22,U24)</f>
        <v>0</v>
      </c>
      <c r="V19" s="21">
        <f t="shared" si="44"/>
        <v>0</v>
      </c>
      <c r="W19" s="23">
        <f>SUM(W21:W22,W24)</f>
        <v>0</v>
      </c>
      <c r="X19" s="21">
        <f t="shared" si="45"/>
        <v>0</v>
      </c>
      <c r="Y19" s="23">
        <f>SUM(Y21:Y22,Y24)</f>
        <v>0</v>
      </c>
      <c r="Z19" s="21">
        <f t="shared" si="46"/>
        <v>0</v>
      </c>
      <c r="AA19" s="23">
        <f>SUM(AA21:AA22,AA24)</f>
        <v>0</v>
      </c>
      <c r="AB19" s="21">
        <f t="shared" si="47"/>
        <v>0</v>
      </c>
      <c r="AC19" s="23">
        <f>SUM(AC21:AC22,AC24)</f>
        <v>0</v>
      </c>
      <c r="AD19" s="21">
        <f t="shared" si="48"/>
        <v>0</v>
      </c>
      <c r="AE19" s="23">
        <f>SUM(AE21:AE22,AE24)</f>
        <v>0</v>
      </c>
      <c r="AF19" s="21">
        <f t="shared" si="49"/>
        <v>0</v>
      </c>
      <c r="AG19" s="23">
        <f>SUM(AG21:AG22,AG24)</f>
        <v>0</v>
      </c>
      <c r="AH19" s="21">
        <f t="shared" si="50"/>
        <v>0</v>
      </c>
      <c r="AI19" s="23">
        <f>SUM(AI21:AI22,AI24)</f>
        <v>15</v>
      </c>
      <c r="AJ19" s="110">
        <f t="shared" si="52"/>
        <v>0.5</v>
      </c>
      <c r="AK19" s="339"/>
      <c r="AM19" s="150">
        <f t="shared" si="24"/>
        <v>11</v>
      </c>
      <c r="AN19" s="150">
        <f t="shared" si="25"/>
        <v>4</v>
      </c>
      <c r="AO19" s="151">
        <f t="shared" si="26"/>
        <v>0</v>
      </c>
      <c r="AP19" s="151">
        <f t="shared" si="27"/>
        <v>0</v>
      </c>
    </row>
    <row r="20" spans="1:42" ht="25.5" x14ac:dyDescent="0.2">
      <c r="A20" s="54">
        <v>4</v>
      </c>
      <c r="B20" s="53" t="s">
        <v>5</v>
      </c>
      <c r="C20" s="65" t="s">
        <v>101</v>
      </c>
      <c r="D20" s="64" t="s">
        <v>71</v>
      </c>
      <c r="E20" s="52" t="s">
        <v>14</v>
      </c>
      <c r="F20" s="63" t="s">
        <v>180</v>
      </c>
      <c r="G20" s="13" t="s">
        <v>179</v>
      </c>
      <c r="H20" s="13" t="s">
        <v>179</v>
      </c>
      <c r="I20" s="12">
        <v>30</v>
      </c>
      <c r="J20" s="11" t="s">
        <v>178</v>
      </c>
      <c r="K20" s="10">
        <f>[1]KEUANGAN!$V10</f>
        <v>46</v>
      </c>
      <c r="L20" s="9">
        <f t="shared" ref="L20" si="65">K20/$I20</f>
        <v>1.5333333333333334</v>
      </c>
      <c r="M20" s="10">
        <f>[1]KEUANGAN!$W$10</f>
        <v>46</v>
      </c>
      <c r="N20" s="9">
        <f t="shared" ref="N20" si="66">M20/$I20</f>
        <v>1.5333333333333334</v>
      </c>
      <c r="O20" s="10">
        <f>[1]KEUANGAN!$X$10</f>
        <v>46</v>
      </c>
      <c r="P20" s="9">
        <f t="shared" ref="P20" si="67">O20/$I20</f>
        <v>1.5333333333333334</v>
      </c>
      <c r="Q20" s="10">
        <f>[1]KEUANGAN!$Y$10</f>
        <v>46</v>
      </c>
      <c r="R20" s="9">
        <f t="shared" ref="R20" si="68">Q20/$I20</f>
        <v>1.5333333333333334</v>
      </c>
      <c r="S20" s="10">
        <f>[1]KEUANGAN!$Z$10</f>
        <v>46</v>
      </c>
      <c r="T20" s="9">
        <f t="shared" ref="T20" si="69">S20/$I20</f>
        <v>1.5333333333333334</v>
      </c>
      <c r="U20" s="10">
        <f>[1]KEUANGAN!$AA$10</f>
        <v>0</v>
      </c>
      <c r="V20" s="9">
        <f t="shared" ref="V20" si="70">U20/$I20</f>
        <v>0</v>
      </c>
      <c r="W20" s="10">
        <f>[1]KEUANGAN!$AB$10</f>
        <v>0</v>
      </c>
      <c r="X20" s="9">
        <f t="shared" ref="X20" si="71">W20/$I20</f>
        <v>0</v>
      </c>
      <c r="Y20" s="10">
        <f>[1]KEUANGAN!$AC$10</f>
        <v>0</v>
      </c>
      <c r="Z20" s="9">
        <f t="shared" ref="Z20" si="72">Y20/$I20</f>
        <v>0</v>
      </c>
      <c r="AA20" s="10">
        <f>[1]KEUANGAN!$AD$10</f>
        <v>0</v>
      </c>
      <c r="AB20" s="9">
        <f t="shared" ref="AB20" si="73">AA20/$I20</f>
        <v>0</v>
      </c>
      <c r="AC20" s="10">
        <f>[1]KEUANGAN!$AE$10</f>
        <v>0</v>
      </c>
      <c r="AD20" s="9">
        <f t="shared" ref="AD20" si="74">AC20/$I20</f>
        <v>0</v>
      </c>
      <c r="AE20" s="10">
        <f>[1]KEUANGAN!$AF$10</f>
        <v>0</v>
      </c>
      <c r="AF20" s="9">
        <f t="shared" ref="AF20" si="75">AE20/$I20</f>
        <v>0</v>
      </c>
      <c r="AG20" s="10">
        <f>[1]KEUANGAN!$AG$10</f>
        <v>0</v>
      </c>
      <c r="AH20" s="9">
        <f t="shared" si="50"/>
        <v>0</v>
      </c>
      <c r="AI20" s="183">
        <f>LOOKUP(2,1/((K20:AH20&lt;&gt;"")*(K20:AH20&gt;=2)),K20:AH20)</f>
        <v>46</v>
      </c>
      <c r="AJ20" s="7">
        <f t="shared" si="52"/>
        <v>1.5333333333333334</v>
      </c>
      <c r="AK20" s="340" t="s">
        <v>420</v>
      </c>
      <c r="AM20" s="150">
        <v>46</v>
      </c>
      <c r="AN20" s="150">
        <f t="shared" si="25"/>
        <v>92</v>
      </c>
      <c r="AO20" s="151">
        <f t="shared" si="26"/>
        <v>0</v>
      </c>
      <c r="AP20" s="151">
        <f t="shared" si="27"/>
        <v>0</v>
      </c>
    </row>
    <row r="21" spans="1:42" ht="38.25" x14ac:dyDescent="0.2">
      <c r="A21" s="54">
        <v>4</v>
      </c>
      <c r="B21" s="53" t="s">
        <v>5</v>
      </c>
      <c r="C21" s="54" t="s">
        <v>101</v>
      </c>
      <c r="D21" s="53" t="s">
        <v>71</v>
      </c>
      <c r="E21" s="15" t="s">
        <v>8</v>
      </c>
      <c r="F21" s="63" t="s">
        <v>177</v>
      </c>
      <c r="G21" s="13" t="s">
        <v>176</v>
      </c>
      <c r="H21" s="13" t="s">
        <v>176</v>
      </c>
      <c r="I21" s="12">
        <v>24</v>
      </c>
      <c r="J21" s="11" t="s">
        <v>0</v>
      </c>
      <c r="K21" s="10">
        <f>[1]KEUANGAN!$V11</f>
        <v>2</v>
      </c>
      <c r="L21" s="9">
        <f t="shared" si="12"/>
        <v>8.3333333333333329E-2</v>
      </c>
      <c r="M21" s="10">
        <f>[1]KEUANGAN!$W$11</f>
        <v>2</v>
      </c>
      <c r="N21" s="9">
        <f t="shared" si="40"/>
        <v>8.3333333333333329E-2</v>
      </c>
      <c r="O21" s="10">
        <f>[1]KEUANGAN!$X$11</f>
        <v>2</v>
      </c>
      <c r="P21" s="9">
        <f t="shared" si="41"/>
        <v>8.3333333333333329E-2</v>
      </c>
      <c r="Q21" s="10">
        <f>[1]KEUANGAN!$Y$11</f>
        <v>2</v>
      </c>
      <c r="R21" s="9">
        <f t="shared" si="42"/>
        <v>8.3333333333333329E-2</v>
      </c>
      <c r="S21" s="10">
        <f>[1]KEUANGAN!$Z$11</f>
        <v>2</v>
      </c>
      <c r="T21" s="9">
        <f t="shared" si="43"/>
        <v>8.3333333333333329E-2</v>
      </c>
      <c r="U21" s="10">
        <f>[1]KEUANGAN!$AA$11</f>
        <v>0</v>
      </c>
      <c r="V21" s="9">
        <f t="shared" si="44"/>
        <v>0</v>
      </c>
      <c r="W21" s="10">
        <f>[1]KEUANGAN!$AB$11</f>
        <v>0</v>
      </c>
      <c r="X21" s="9">
        <f t="shared" si="45"/>
        <v>0</v>
      </c>
      <c r="Y21" s="10">
        <f>[1]KEUANGAN!$AC$11</f>
        <v>0</v>
      </c>
      <c r="Z21" s="9">
        <f t="shared" si="46"/>
        <v>0</v>
      </c>
      <c r="AA21" s="10">
        <f>[1]KEUANGAN!$AD$11</f>
        <v>0</v>
      </c>
      <c r="AB21" s="9">
        <f t="shared" si="47"/>
        <v>0</v>
      </c>
      <c r="AC21" s="10">
        <f>[1]KEUANGAN!$AE$11</f>
        <v>0</v>
      </c>
      <c r="AD21" s="9">
        <f t="shared" si="48"/>
        <v>0</v>
      </c>
      <c r="AE21" s="10">
        <f>[1]KEUANGAN!$AF$11</f>
        <v>0</v>
      </c>
      <c r="AF21" s="9">
        <f t="shared" si="49"/>
        <v>0</v>
      </c>
      <c r="AG21" s="10">
        <f>[1]KEUANGAN!$AG$11</f>
        <v>0</v>
      </c>
      <c r="AH21" s="9">
        <f t="shared" si="50"/>
        <v>0</v>
      </c>
      <c r="AI21" s="8">
        <f t="shared" si="51"/>
        <v>10</v>
      </c>
      <c r="AJ21" s="7">
        <f t="shared" si="52"/>
        <v>0.41666666666666669</v>
      </c>
      <c r="AK21" s="340" t="s">
        <v>421</v>
      </c>
      <c r="AM21" s="150">
        <f t="shared" si="24"/>
        <v>6</v>
      </c>
      <c r="AN21" s="150">
        <f t="shared" si="25"/>
        <v>4</v>
      </c>
      <c r="AO21" s="151">
        <f t="shared" si="26"/>
        <v>0</v>
      </c>
      <c r="AP21" s="151">
        <f t="shared" si="27"/>
        <v>0</v>
      </c>
    </row>
    <row r="22" spans="1:42" ht="51" x14ac:dyDescent="0.2">
      <c r="A22" s="54">
        <v>4</v>
      </c>
      <c r="B22" s="53" t="s">
        <v>5</v>
      </c>
      <c r="C22" s="54" t="s">
        <v>101</v>
      </c>
      <c r="D22" s="53" t="s">
        <v>71</v>
      </c>
      <c r="E22" s="15" t="s">
        <v>29</v>
      </c>
      <c r="F22" s="63" t="s">
        <v>175</v>
      </c>
      <c r="G22" s="13" t="s">
        <v>174</v>
      </c>
      <c r="H22" s="13" t="s">
        <v>174</v>
      </c>
      <c r="I22" s="12">
        <v>5</v>
      </c>
      <c r="J22" s="62" t="s">
        <v>9</v>
      </c>
      <c r="K22" s="10">
        <f>[1]KEUANGAN!$V$12</f>
        <v>0</v>
      </c>
      <c r="L22" s="9">
        <f t="shared" si="12"/>
        <v>0</v>
      </c>
      <c r="M22" s="10">
        <f>[1]KEUANGAN!$W$12</f>
        <v>0</v>
      </c>
      <c r="N22" s="9">
        <f t="shared" si="40"/>
        <v>0</v>
      </c>
      <c r="O22" s="10">
        <f>[1]KEUANGAN!$X$12</f>
        <v>5</v>
      </c>
      <c r="P22" s="9">
        <f t="shared" si="41"/>
        <v>1</v>
      </c>
      <c r="Q22" s="10">
        <f>[1]KEUANGAN!$Y$12</f>
        <v>0</v>
      </c>
      <c r="R22" s="9">
        <f t="shared" si="42"/>
        <v>0</v>
      </c>
      <c r="S22" s="10">
        <f>[1]KEUANGAN!$Z$12</f>
        <v>0</v>
      </c>
      <c r="T22" s="9">
        <f t="shared" si="43"/>
        <v>0</v>
      </c>
      <c r="U22" s="10">
        <f>[1]KEUANGAN!$AA$12</f>
        <v>0</v>
      </c>
      <c r="V22" s="9">
        <f t="shared" si="44"/>
        <v>0</v>
      </c>
      <c r="W22" s="10">
        <f>[1]KEUANGAN!$AB$12</f>
        <v>0</v>
      </c>
      <c r="X22" s="9">
        <f t="shared" si="45"/>
        <v>0</v>
      </c>
      <c r="Y22" s="10">
        <f>[1]KEUANGAN!$AC$12</f>
        <v>0</v>
      </c>
      <c r="Z22" s="9">
        <f t="shared" si="46"/>
        <v>0</v>
      </c>
      <c r="AA22" s="10">
        <f>[1]KEUANGAN!$AD$12</f>
        <v>0</v>
      </c>
      <c r="AB22" s="9">
        <f t="shared" si="47"/>
        <v>0</v>
      </c>
      <c r="AC22" s="10">
        <f>[1]KEUANGAN!$AE$12</f>
        <v>0</v>
      </c>
      <c r="AD22" s="9">
        <f t="shared" si="48"/>
        <v>0</v>
      </c>
      <c r="AE22" s="10">
        <f>[1]KEUANGAN!$AF$12</f>
        <v>0</v>
      </c>
      <c r="AF22" s="9">
        <f t="shared" si="49"/>
        <v>0</v>
      </c>
      <c r="AG22" s="10">
        <f>[1]KEUANGAN!$AG$12</f>
        <v>0</v>
      </c>
      <c r="AH22" s="9">
        <f t="shared" si="50"/>
        <v>0</v>
      </c>
      <c r="AI22" s="8">
        <f t="shared" si="51"/>
        <v>5</v>
      </c>
      <c r="AJ22" s="7">
        <f t="shared" si="52"/>
        <v>1</v>
      </c>
      <c r="AK22" s="340" t="s">
        <v>422</v>
      </c>
      <c r="AM22" s="150">
        <f t="shared" si="24"/>
        <v>5</v>
      </c>
      <c r="AN22" s="150">
        <f t="shared" si="25"/>
        <v>0</v>
      </c>
      <c r="AO22" s="151">
        <f t="shared" si="26"/>
        <v>0</v>
      </c>
      <c r="AP22" s="151">
        <f t="shared" si="27"/>
        <v>0</v>
      </c>
    </row>
    <row r="23" spans="1:42" ht="76.5" x14ac:dyDescent="0.2">
      <c r="A23" s="54">
        <v>4</v>
      </c>
      <c r="B23" s="53" t="s">
        <v>5</v>
      </c>
      <c r="C23" s="54" t="s">
        <v>101</v>
      </c>
      <c r="D23" s="53" t="s">
        <v>71</v>
      </c>
      <c r="E23" s="15" t="s">
        <v>23</v>
      </c>
      <c r="F23" s="63" t="s">
        <v>173</v>
      </c>
      <c r="G23" s="13" t="s">
        <v>172</v>
      </c>
      <c r="H23" s="13" t="s">
        <v>172</v>
      </c>
      <c r="I23" s="140">
        <v>9</v>
      </c>
      <c r="J23" s="62" t="s">
        <v>9</v>
      </c>
      <c r="K23" s="10">
        <f>[1]KEUANGAN!$V$13</f>
        <v>9</v>
      </c>
      <c r="L23" s="9">
        <f t="shared" ref="L23:L24" si="76">K23/$I23</f>
        <v>1</v>
      </c>
      <c r="M23" s="10">
        <f>[1]KEUANGAN!$W$13</f>
        <v>9</v>
      </c>
      <c r="N23" s="9">
        <f t="shared" si="40"/>
        <v>1</v>
      </c>
      <c r="O23" s="10">
        <f>[1]KEUANGAN!$X$13</f>
        <v>9</v>
      </c>
      <c r="P23" s="9">
        <f t="shared" si="41"/>
        <v>1</v>
      </c>
      <c r="Q23" s="10">
        <f>[1]KEUANGAN!$Y$13</f>
        <v>9</v>
      </c>
      <c r="R23" s="9">
        <f t="shared" si="42"/>
        <v>1</v>
      </c>
      <c r="S23" s="10">
        <f>[1]KEUANGAN!$Z$13</f>
        <v>9</v>
      </c>
      <c r="T23" s="9">
        <f t="shared" si="43"/>
        <v>1</v>
      </c>
      <c r="U23" s="10">
        <f>[1]KEUANGAN!$AA$13</f>
        <v>0</v>
      </c>
      <c r="V23" s="9">
        <f t="shared" si="44"/>
        <v>0</v>
      </c>
      <c r="W23" s="10">
        <f>[1]KEUANGAN!$AB$13</f>
        <v>0</v>
      </c>
      <c r="X23" s="9">
        <f t="shared" si="45"/>
        <v>0</v>
      </c>
      <c r="Y23" s="10">
        <f>[1]KEUANGAN!$AC$13</f>
        <v>0</v>
      </c>
      <c r="Z23" s="9">
        <f t="shared" si="46"/>
        <v>0</v>
      </c>
      <c r="AA23" s="10">
        <f>[1]KEUANGAN!$AD$13</f>
        <v>0</v>
      </c>
      <c r="AB23" s="9">
        <f t="shared" si="47"/>
        <v>0</v>
      </c>
      <c r="AC23" s="10">
        <f>[1]KEUANGAN!$AE$13</f>
        <v>0</v>
      </c>
      <c r="AD23" s="9">
        <f t="shared" si="48"/>
        <v>0</v>
      </c>
      <c r="AE23" s="10">
        <f>[1]KEUANGAN!$AF$13</f>
        <v>0</v>
      </c>
      <c r="AF23" s="9">
        <f t="shared" si="49"/>
        <v>0</v>
      </c>
      <c r="AG23" s="10">
        <f>[1]KEUANGAN!$AG$13</f>
        <v>0</v>
      </c>
      <c r="AH23" s="9">
        <f t="shared" si="50"/>
        <v>0</v>
      </c>
      <c r="AI23" s="183">
        <f>LOOKUP(2,1/((K23:AH23&lt;&gt;"")*(K23:AH23&gt;=2)),K23:AH23)</f>
        <v>9</v>
      </c>
      <c r="AJ23" s="9">
        <f t="shared" si="52"/>
        <v>1</v>
      </c>
      <c r="AK23" s="340" t="s">
        <v>423</v>
      </c>
      <c r="AM23" s="150">
        <v>9</v>
      </c>
      <c r="AN23" s="150">
        <f t="shared" si="25"/>
        <v>18</v>
      </c>
      <c r="AO23" s="151">
        <f t="shared" si="26"/>
        <v>0</v>
      </c>
      <c r="AP23" s="151">
        <f t="shared" si="27"/>
        <v>0</v>
      </c>
    </row>
    <row r="24" spans="1:42" ht="38.25" x14ac:dyDescent="0.2">
      <c r="A24" s="54">
        <v>4</v>
      </c>
      <c r="B24" s="53" t="s">
        <v>5</v>
      </c>
      <c r="C24" s="54" t="s">
        <v>101</v>
      </c>
      <c r="D24" s="53" t="s">
        <v>71</v>
      </c>
      <c r="E24" s="15" t="s">
        <v>19</v>
      </c>
      <c r="F24" s="63" t="s">
        <v>171</v>
      </c>
      <c r="G24" s="13" t="s">
        <v>170</v>
      </c>
      <c r="H24" s="13" t="s">
        <v>170</v>
      </c>
      <c r="I24" s="12">
        <v>1</v>
      </c>
      <c r="J24" s="62" t="s">
        <v>0</v>
      </c>
      <c r="K24" s="10">
        <f>[1]KEUANGAN!$V$14</f>
        <v>0</v>
      </c>
      <c r="L24" s="9">
        <f t="shared" si="76"/>
        <v>0</v>
      </c>
      <c r="M24" s="10">
        <f>[1]KEUANGAN!$W$14</f>
        <v>0</v>
      </c>
      <c r="N24" s="9">
        <f t="shared" ref="N24" si="77">M24/$I24</f>
        <v>0</v>
      </c>
      <c r="O24" s="10">
        <f>[1]KEUANGAN!$X$14</f>
        <v>0</v>
      </c>
      <c r="P24" s="9">
        <f t="shared" ref="P24" si="78">O24/$I24</f>
        <v>0</v>
      </c>
      <c r="Q24" s="10">
        <f>[1]KEUANGAN!$Y$14</f>
        <v>0</v>
      </c>
      <c r="R24" s="9">
        <f t="shared" ref="R24" si="79">Q24/$I24</f>
        <v>0</v>
      </c>
      <c r="S24" s="10">
        <f>[1]KEUANGAN!$Z$14</f>
        <v>0</v>
      </c>
      <c r="T24" s="9">
        <f t="shared" ref="T24" si="80">S24/$I24</f>
        <v>0</v>
      </c>
      <c r="U24" s="10">
        <f>[1]KEUANGAN!$AA$14</f>
        <v>0</v>
      </c>
      <c r="V24" s="9">
        <f t="shared" ref="V24" si="81">U24/$I24</f>
        <v>0</v>
      </c>
      <c r="W24" s="10">
        <f>[1]KEUANGAN!$AB$14</f>
        <v>0</v>
      </c>
      <c r="X24" s="9">
        <f t="shared" ref="X24" si="82">W24/$I24</f>
        <v>0</v>
      </c>
      <c r="Y24" s="10">
        <f>[1]KEUANGAN!$AC$14</f>
        <v>0</v>
      </c>
      <c r="Z24" s="9">
        <f t="shared" ref="Z24" si="83">Y24/$I24</f>
        <v>0</v>
      </c>
      <c r="AA24" s="10">
        <f>[1]KEUANGAN!$AD$14</f>
        <v>0</v>
      </c>
      <c r="AB24" s="9">
        <f t="shared" ref="AB24" si="84">AA24/$I24</f>
        <v>0</v>
      </c>
      <c r="AC24" s="10">
        <f>[1]KEUANGAN!$AE$14</f>
        <v>0</v>
      </c>
      <c r="AD24" s="9">
        <f t="shared" ref="AD24" si="85">AC24/$I24</f>
        <v>0</v>
      </c>
      <c r="AE24" s="10">
        <f>[1]KEUANGAN!$AF$14</f>
        <v>0</v>
      </c>
      <c r="AF24" s="9">
        <f t="shared" ref="AF24" si="86">AE24/$I24</f>
        <v>0</v>
      </c>
      <c r="AG24" s="10">
        <f>[1]KEUANGAN!$AG$14</f>
        <v>0</v>
      </c>
      <c r="AH24" s="9">
        <f t="shared" ref="AH24" si="87">AG24/$I24</f>
        <v>0</v>
      </c>
      <c r="AI24" s="8">
        <f t="shared" si="51"/>
        <v>0</v>
      </c>
      <c r="AJ24" s="7">
        <f t="shared" si="52"/>
        <v>0</v>
      </c>
      <c r="AK24" s="340" t="s">
        <v>424</v>
      </c>
      <c r="AM24" s="150">
        <f t="shared" si="24"/>
        <v>0</v>
      </c>
      <c r="AN24" s="150">
        <f t="shared" si="25"/>
        <v>0</v>
      </c>
      <c r="AO24" s="151">
        <f t="shared" si="26"/>
        <v>0</v>
      </c>
      <c r="AP24" s="151">
        <f t="shared" si="27"/>
        <v>0</v>
      </c>
    </row>
    <row r="25" spans="1:42" ht="69.599999999999994" customHeight="1" x14ac:dyDescent="0.2">
      <c r="A25" s="353" t="s">
        <v>253</v>
      </c>
      <c r="B25" s="354"/>
      <c r="C25" s="354"/>
      <c r="D25" s="354"/>
      <c r="E25" s="354"/>
      <c r="F25" s="355"/>
      <c r="G25" s="34" t="s">
        <v>255</v>
      </c>
      <c r="H25" s="34" t="s">
        <v>255</v>
      </c>
      <c r="I25" s="79">
        <f>SUM(I26,I30,I39,I43)</f>
        <v>850</v>
      </c>
      <c r="J25" s="32" t="s">
        <v>96</v>
      </c>
      <c r="K25" s="79">
        <f>SUM(K26,K30,K39,K43)</f>
        <v>75</v>
      </c>
      <c r="L25" s="31">
        <f t="shared" si="12"/>
        <v>8.8235294117647065E-2</v>
      </c>
      <c r="M25" s="79">
        <f>SUM(M26,M30,M39,M43)</f>
        <v>82</v>
      </c>
      <c r="N25" s="31">
        <f t="shared" si="40"/>
        <v>9.6470588235294114E-2</v>
      </c>
      <c r="O25" s="79">
        <f>SUM(O26,O30,O39,O43)</f>
        <v>89</v>
      </c>
      <c r="P25" s="31">
        <f t="shared" si="41"/>
        <v>0.10470588235294118</v>
      </c>
      <c r="Q25" s="79">
        <f>SUM(Q26,Q30,Q39,Q43)</f>
        <v>98</v>
      </c>
      <c r="R25" s="31">
        <f t="shared" si="42"/>
        <v>0.11529411764705882</v>
      </c>
      <c r="S25" s="79">
        <f>SUM(S26,S30,S39,S43)</f>
        <v>71</v>
      </c>
      <c r="T25" s="31">
        <f t="shared" si="43"/>
        <v>8.352941176470588E-2</v>
      </c>
      <c r="U25" s="79">
        <f>SUM(U26,U30,U39,U43)</f>
        <v>0</v>
      </c>
      <c r="V25" s="31">
        <f t="shared" si="44"/>
        <v>0</v>
      </c>
      <c r="W25" s="79">
        <f>SUM(W26,W30,W39,W43)</f>
        <v>0</v>
      </c>
      <c r="X25" s="31">
        <f t="shared" si="45"/>
        <v>0</v>
      </c>
      <c r="Y25" s="79">
        <f>SUM(Y26,Y30,Y39,Y43)</f>
        <v>0</v>
      </c>
      <c r="Z25" s="31">
        <f t="shared" si="46"/>
        <v>0</v>
      </c>
      <c r="AA25" s="79">
        <f>SUM(AA26,AA30,AA39,AA43)</f>
        <v>0</v>
      </c>
      <c r="AB25" s="31">
        <f t="shared" si="47"/>
        <v>0</v>
      </c>
      <c r="AC25" s="79">
        <f>SUM(AC26,AC30,AC39,AC43)</f>
        <v>0</v>
      </c>
      <c r="AD25" s="31">
        <f t="shared" si="48"/>
        <v>0</v>
      </c>
      <c r="AE25" s="79">
        <f>SUM(AE26,AE30,AE39,AE43)</f>
        <v>0</v>
      </c>
      <c r="AF25" s="31">
        <f t="shared" si="49"/>
        <v>0</v>
      </c>
      <c r="AG25" s="79">
        <f>SUM(AG26,AG30,AG39,AG43)</f>
        <v>0</v>
      </c>
      <c r="AH25" s="31">
        <f t="shared" si="50"/>
        <v>0</v>
      </c>
      <c r="AI25" s="61">
        <f t="shared" si="51"/>
        <v>415</v>
      </c>
      <c r="AJ25" s="30">
        <f t="shared" si="52"/>
        <v>0.48823529411764705</v>
      </c>
      <c r="AK25" s="341"/>
      <c r="AL25" s="316"/>
      <c r="AM25" s="150">
        <f t="shared" si="24"/>
        <v>246</v>
      </c>
      <c r="AN25" s="150">
        <f t="shared" si="25"/>
        <v>169</v>
      </c>
      <c r="AO25" s="151">
        <f t="shared" si="26"/>
        <v>0</v>
      </c>
      <c r="AP25" s="151">
        <f t="shared" si="27"/>
        <v>0</v>
      </c>
    </row>
    <row r="26" spans="1:42" ht="38.25" x14ac:dyDescent="0.2">
      <c r="A26" s="59">
        <v>4</v>
      </c>
      <c r="B26" s="58" t="s">
        <v>5</v>
      </c>
      <c r="C26" s="59" t="s">
        <v>101</v>
      </c>
      <c r="D26" s="58" t="s">
        <v>46</v>
      </c>
      <c r="E26" s="57"/>
      <c r="F26" s="56" t="s">
        <v>169</v>
      </c>
      <c r="G26" s="24" t="s">
        <v>168</v>
      </c>
      <c r="H26" s="24" t="s">
        <v>168</v>
      </c>
      <c r="I26" s="23">
        <f>SUM(I27:I29)</f>
        <v>183</v>
      </c>
      <c r="J26" s="22" t="s">
        <v>0</v>
      </c>
      <c r="K26" s="39">
        <f>SUM(K27:K29)</f>
        <v>4</v>
      </c>
      <c r="L26" s="21">
        <f t="shared" si="12"/>
        <v>2.185792349726776E-2</v>
      </c>
      <c r="M26" s="39">
        <f>SUM(M27:M29)</f>
        <v>2</v>
      </c>
      <c r="N26" s="21">
        <f t="shared" si="40"/>
        <v>1.092896174863388E-2</v>
      </c>
      <c r="O26" s="39">
        <f>SUM(O27:O29)</f>
        <v>0</v>
      </c>
      <c r="P26" s="21">
        <f t="shared" si="41"/>
        <v>0</v>
      </c>
      <c r="Q26" s="39">
        <f>SUM(Q27:Q29)</f>
        <v>3</v>
      </c>
      <c r="R26" s="21">
        <f t="shared" si="42"/>
        <v>1.6393442622950821E-2</v>
      </c>
      <c r="S26" s="39">
        <f>SUM(S27:S29)</f>
        <v>2</v>
      </c>
      <c r="T26" s="21">
        <f t="shared" si="43"/>
        <v>1.092896174863388E-2</v>
      </c>
      <c r="U26" s="39">
        <f>SUM(U27:U29)</f>
        <v>0</v>
      </c>
      <c r="V26" s="21">
        <f t="shared" si="44"/>
        <v>0</v>
      </c>
      <c r="W26" s="39">
        <f>SUM(W27:W29)</f>
        <v>0</v>
      </c>
      <c r="X26" s="21">
        <f t="shared" si="45"/>
        <v>0</v>
      </c>
      <c r="Y26" s="39">
        <f>SUM(Y27:Y29)</f>
        <v>0</v>
      </c>
      <c r="Z26" s="21">
        <f t="shared" si="46"/>
        <v>0</v>
      </c>
      <c r="AA26" s="39">
        <f>SUM(AA27:AA29)</f>
        <v>0</v>
      </c>
      <c r="AB26" s="21">
        <f t="shared" si="47"/>
        <v>0</v>
      </c>
      <c r="AC26" s="39">
        <f>SUM(AC27:AC29)</f>
        <v>0</v>
      </c>
      <c r="AD26" s="21">
        <f t="shared" si="48"/>
        <v>0</v>
      </c>
      <c r="AE26" s="39">
        <f>SUM(AE27:AE29)</f>
        <v>0</v>
      </c>
      <c r="AF26" s="21">
        <f t="shared" si="49"/>
        <v>0</v>
      </c>
      <c r="AG26" s="39">
        <f>SUM(AG27:AG29)</f>
        <v>0</v>
      </c>
      <c r="AH26" s="21">
        <f t="shared" si="50"/>
        <v>0</v>
      </c>
      <c r="AI26" s="39">
        <f t="shared" si="51"/>
        <v>11</v>
      </c>
      <c r="AJ26" s="19">
        <f t="shared" si="52"/>
        <v>6.0109289617486336E-2</v>
      </c>
      <c r="AK26" s="339"/>
      <c r="AM26" s="150">
        <f t="shared" si="24"/>
        <v>6</v>
      </c>
      <c r="AN26" s="150">
        <f t="shared" si="25"/>
        <v>5</v>
      </c>
      <c r="AO26" s="151">
        <f t="shared" si="26"/>
        <v>0</v>
      </c>
      <c r="AP26" s="151">
        <f t="shared" si="27"/>
        <v>0</v>
      </c>
    </row>
    <row r="27" spans="1:42" ht="38.25" x14ac:dyDescent="0.2">
      <c r="A27" s="17">
        <v>4</v>
      </c>
      <c r="B27" s="16" t="s">
        <v>5</v>
      </c>
      <c r="C27" s="17" t="s">
        <v>101</v>
      </c>
      <c r="D27" s="16" t="s">
        <v>46</v>
      </c>
      <c r="E27" s="15" t="s">
        <v>8</v>
      </c>
      <c r="F27" s="14" t="s">
        <v>167</v>
      </c>
      <c r="G27" s="13" t="s">
        <v>166</v>
      </c>
      <c r="H27" s="13" t="s">
        <v>166</v>
      </c>
      <c r="I27" s="12">
        <v>17</v>
      </c>
      <c r="J27" s="11" t="s">
        <v>0</v>
      </c>
      <c r="K27" s="10">
        <f>[1]TU!$V$7</f>
        <v>4</v>
      </c>
      <c r="L27" s="9">
        <f t="shared" ref="L27:L29" si="88">K27/$I27</f>
        <v>0.23529411764705882</v>
      </c>
      <c r="M27" s="10">
        <f>[1]TU!$W$7</f>
        <v>2</v>
      </c>
      <c r="N27" s="9">
        <f t="shared" si="40"/>
        <v>0.11764705882352941</v>
      </c>
      <c r="O27" s="10">
        <f>[1]TU!$X$7</f>
        <v>0</v>
      </c>
      <c r="P27" s="9">
        <f t="shared" si="41"/>
        <v>0</v>
      </c>
      <c r="Q27" s="10">
        <f>[1]TU!$Y$7</f>
        <v>2</v>
      </c>
      <c r="R27" s="9">
        <f t="shared" si="42"/>
        <v>0.11764705882352941</v>
      </c>
      <c r="S27" s="10">
        <f>[1]TU!$Z$7</f>
        <v>2</v>
      </c>
      <c r="T27" s="9">
        <f>S27/$I27</f>
        <v>0.11764705882352941</v>
      </c>
      <c r="U27" s="10">
        <f>[1]TU!$AA$7</f>
        <v>0</v>
      </c>
      <c r="V27" s="9">
        <f t="shared" si="44"/>
        <v>0</v>
      </c>
      <c r="W27" s="10">
        <f>[1]TU!$AB$7</f>
        <v>0</v>
      </c>
      <c r="X27" s="9">
        <f t="shared" si="45"/>
        <v>0</v>
      </c>
      <c r="Y27" s="10">
        <f>[1]TU!$AC$7</f>
        <v>0</v>
      </c>
      <c r="Z27" s="9">
        <f t="shared" si="46"/>
        <v>0</v>
      </c>
      <c r="AA27" s="10">
        <f>[1]TU!$AD$7</f>
        <v>0</v>
      </c>
      <c r="AB27" s="9">
        <f t="shared" si="47"/>
        <v>0</v>
      </c>
      <c r="AC27" s="10">
        <f>[1]TU!$AE$7</f>
        <v>0</v>
      </c>
      <c r="AD27" s="9">
        <f t="shared" si="48"/>
        <v>0</v>
      </c>
      <c r="AE27" s="10">
        <f>[1]TU!$AF$7</f>
        <v>0</v>
      </c>
      <c r="AF27" s="9">
        <f t="shared" si="49"/>
        <v>0</v>
      </c>
      <c r="AG27" s="10">
        <f>[1]TU!$AG$7</f>
        <v>0</v>
      </c>
      <c r="AH27" s="9">
        <f t="shared" si="50"/>
        <v>0</v>
      </c>
      <c r="AI27" s="8">
        <f t="shared" si="51"/>
        <v>10</v>
      </c>
      <c r="AJ27" s="7">
        <f t="shared" si="52"/>
        <v>0.58823529411764708</v>
      </c>
      <c r="AK27" s="343" t="s">
        <v>425</v>
      </c>
      <c r="AM27" s="150">
        <f t="shared" si="24"/>
        <v>6</v>
      </c>
      <c r="AN27" s="150">
        <f t="shared" si="25"/>
        <v>4</v>
      </c>
      <c r="AO27" s="151">
        <f t="shared" si="26"/>
        <v>0</v>
      </c>
      <c r="AP27" s="151">
        <f t="shared" si="27"/>
        <v>0</v>
      </c>
    </row>
    <row r="28" spans="1:42" ht="38.25" x14ac:dyDescent="0.2">
      <c r="A28" s="17">
        <v>4</v>
      </c>
      <c r="B28" s="16" t="s">
        <v>5</v>
      </c>
      <c r="C28" s="17" t="s">
        <v>101</v>
      </c>
      <c r="D28" s="16" t="s">
        <v>46</v>
      </c>
      <c r="E28" s="15" t="s">
        <v>125</v>
      </c>
      <c r="F28" s="14" t="s">
        <v>165</v>
      </c>
      <c r="G28" s="13" t="s">
        <v>164</v>
      </c>
      <c r="H28" s="13" t="s">
        <v>164</v>
      </c>
      <c r="I28" s="12">
        <v>151</v>
      </c>
      <c r="J28" s="11" t="s">
        <v>26</v>
      </c>
      <c r="K28" s="10">
        <f>[1]TU!$V$8</f>
        <v>0</v>
      </c>
      <c r="L28" s="9">
        <f t="shared" si="88"/>
        <v>0</v>
      </c>
      <c r="M28" s="10">
        <f>[1]TU!$W$8</f>
        <v>0</v>
      </c>
      <c r="N28" s="9">
        <f t="shared" si="40"/>
        <v>0</v>
      </c>
      <c r="O28" s="10">
        <f>[1]TU!$X$8</f>
        <v>0</v>
      </c>
      <c r="P28" s="9">
        <f t="shared" si="41"/>
        <v>0</v>
      </c>
      <c r="Q28" s="10">
        <f>[1]TU!$Y$8</f>
        <v>1</v>
      </c>
      <c r="R28" s="9">
        <f t="shared" si="42"/>
        <v>6.6225165562913907E-3</v>
      </c>
      <c r="S28" s="10">
        <f>[1]TU!$Z$8</f>
        <v>0</v>
      </c>
      <c r="T28" s="9">
        <f t="shared" ref="T28:T29" si="89">S28/$I28</f>
        <v>0</v>
      </c>
      <c r="U28" s="10">
        <f>[1]TU!$AA$8</f>
        <v>0</v>
      </c>
      <c r="V28" s="9">
        <f t="shared" si="44"/>
        <v>0</v>
      </c>
      <c r="W28" s="10">
        <f>[1]TU!$AB$8</f>
        <v>0</v>
      </c>
      <c r="X28" s="9">
        <f t="shared" si="45"/>
        <v>0</v>
      </c>
      <c r="Y28" s="10">
        <f>[1]TU!$AC$8</f>
        <v>0</v>
      </c>
      <c r="Z28" s="9">
        <f t="shared" si="46"/>
        <v>0</v>
      </c>
      <c r="AA28" s="10">
        <f>[1]TU!$AD$8</f>
        <v>0</v>
      </c>
      <c r="AB28" s="9">
        <f t="shared" si="47"/>
        <v>0</v>
      </c>
      <c r="AC28" s="10">
        <f>[1]TU!$AE$8</f>
        <v>0</v>
      </c>
      <c r="AD28" s="9">
        <f t="shared" si="48"/>
        <v>0</v>
      </c>
      <c r="AE28" s="10">
        <f>[1]TU!$AF$8</f>
        <v>0</v>
      </c>
      <c r="AF28" s="9">
        <f t="shared" si="49"/>
        <v>0</v>
      </c>
      <c r="AG28" s="10">
        <f>[1]TU!$AG$8</f>
        <v>0</v>
      </c>
      <c r="AH28" s="9">
        <f t="shared" si="50"/>
        <v>0</v>
      </c>
      <c r="AI28" s="8">
        <f t="shared" si="51"/>
        <v>1</v>
      </c>
      <c r="AJ28" s="7">
        <f t="shared" si="52"/>
        <v>6.6225165562913907E-3</v>
      </c>
      <c r="AK28" s="343" t="s">
        <v>427</v>
      </c>
      <c r="AM28" s="150">
        <f t="shared" si="24"/>
        <v>0</v>
      </c>
      <c r="AN28" s="150">
        <f t="shared" si="25"/>
        <v>1</v>
      </c>
      <c r="AO28" s="151">
        <f t="shared" si="26"/>
        <v>0</v>
      </c>
      <c r="AP28" s="151">
        <f t="shared" si="27"/>
        <v>0</v>
      </c>
    </row>
    <row r="29" spans="1:42" ht="38.25" x14ac:dyDescent="0.2">
      <c r="A29" s="17">
        <v>4</v>
      </c>
      <c r="B29" s="16" t="s">
        <v>5</v>
      </c>
      <c r="C29" s="17" t="s">
        <v>101</v>
      </c>
      <c r="D29" s="16" t="s">
        <v>46</v>
      </c>
      <c r="E29" s="15" t="s">
        <v>146</v>
      </c>
      <c r="F29" s="14" t="s">
        <v>163</v>
      </c>
      <c r="G29" s="13" t="s">
        <v>162</v>
      </c>
      <c r="H29" s="13" t="s">
        <v>162</v>
      </c>
      <c r="I29" s="12">
        <v>15</v>
      </c>
      <c r="J29" s="11" t="s">
        <v>26</v>
      </c>
      <c r="K29" s="10">
        <f>[1]TU!$V$9</f>
        <v>0</v>
      </c>
      <c r="L29" s="9">
        <f t="shared" si="88"/>
        <v>0</v>
      </c>
      <c r="M29" s="10">
        <f>[1]TU!$W$9</f>
        <v>0</v>
      </c>
      <c r="N29" s="9">
        <f t="shared" si="40"/>
        <v>0</v>
      </c>
      <c r="O29" s="10">
        <f>[1]TU!$X$9</f>
        <v>0</v>
      </c>
      <c r="P29" s="9">
        <f t="shared" si="41"/>
        <v>0</v>
      </c>
      <c r="Q29" s="10">
        <f>[1]TU!$Y$9</f>
        <v>0</v>
      </c>
      <c r="R29" s="9">
        <f t="shared" si="42"/>
        <v>0</v>
      </c>
      <c r="S29" s="10">
        <f>[1]TU!$Z$9</f>
        <v>0</v>
      </c>
      <c r="T29" s="9">
        <f t="shared" si="89"/>
        <v>0</v>
      </c>
      <c r="U29" s="10">
        <f>[1]TU!$AA$9</f>
        <v>0</v>
      </c>
      <c r="V29" s="9">
        <f t="shared" si="44"/>
        <v>0</v>
      </c>
      <c r="W29" s="10">
        <f>[1]TU!$AB$9</f>
        <v>0</v>
      </c>
      <c r="X29" s="9">
        <f t="shared" si="45"/>
        <v>0</v>
      </c>
      <c r="Y29" s="10">
        <f>[1]TU!$AC$9</f>
        <v>0</v>
      </c>
      <c r="Z29" s="9">
        <f t="shared" si="46"/>
        <v>0</v>
      </c>
      <c r="AA29" s="10">
        <f>[1]TU!$AD$9</f>
        <v>0</v>
      </c>
      <c r="AB29" s="9">
        <f t="shared" si="47"/>
        <v>0</v>
      </c>
      <c r="AC29" s="10">
        <f>[1]TU!$AE$9</f>
        <v>0</v>
      </c>
      <c r="AD29" s="9">
        <f t="shared" si="48"/>
        <v>0</v>
      </c>
      <c r="AE29" s="10">
        <f>[1]TU!$AF$9</f>
        <v>0</v>
      </c>
      <c r="AF29" s="9">
        <f t="shared" si="49"/>
        <v>0</v>
      </c>
      <c r="AG29" s="10">
        <f>[1]TU!$AG$9</f>
        <v>0</v>
      </c>
      <c r="AH29" s="9">
        <f t="shared" si="50"/>
        <v>0</v>
      </c>
      <c r="AI29" s="8">
        <f t="shared" si="51"/>
        <v>0</v>
      </c>
      <c r="AJ29" s="7">
        <f t="shared" si="52"/>
        <v>0</v>
      </c>
      <c r="AK29" s="343" t="s">
        <v>426</v>
      </c>
      <c r="AM29" s="150">
        <f t="shared" si="24"/>
        <v>0</v>
      </c>
      <c r="AN29" s="150">
        <f t="shared" si="25"/>
        <v>0</v>
      </c>
      <c r="AO29" s="151">
        <f t="shared" si="26"/>
        <v>0</v>
      </c>
      <c r="AP29" s="151">
        <f t="shared" si="27"/>
        <v>0</v>
      </c>
    </row>
    <row r="30" spans="1:42" ht="25.5" x14ac:dyDescent="0.2">
      <c r="A30" s="59">
        <v>4</v>
      </c>
      <c r="B30" s="58" t="s">
        <v>5</v>
      </c>
      <c r="C30" s="59" t="s">
        <v>101</v>
      </c>
      <c r="D30" s="58" t="s">
        <v>41</v>
      </c>
      <c r="E30" s="57"/>
      <c r="F30" s="56" t="s">
        <v>161</v>
      </c>
      <c r="G30" s="24" t="s">
        <v>289</v>
      </c>
      <c r="H30" s="24" t="s">
        <v>289</v>
      </c>
      <c r="I30" s="23">
        <f>SUM(I31:I38)</f>
        <v>457</v>
      </c>
      <c r="J30" s="22" t="s">
        <v>0</v>
      </c>
      <c r="K30" s="23">
        <f>SUM(K31:K38)</f>
        <v>55</v>
      </c>
      <c r="L30" s="21">
        <f t="shared" si="12"/>
        <v>0.12035010940919037</v>
      </c>
      <c r="M30" s="23">
        <f>SUM(M31:M38)</f>
        <v>46</v>
      </c>
      <c r="N30" s="21">
        <f t="shared" si="40"/>
        <v>0.10065645514223195</v>
      </c>
      <c r="O30" s="23">
        <f>SUM(O31:O38)</f>
        <v>62</v>
      </c>
      <c r="P30" s="21">
        <f t="shared" si="41"/>
        <v>0.13566739606126915</v>
      </c>
      <c r="Q30" s="23">
        <f>SUM(Q31:Q38)</f>
        <v>64</v>
      </c>
      <c r="R30" s="21">
        <f t="shared" si="42"/>
        <v>0.14004376367614879</v>
      </c>
      <c r="S30" s="23">
        <f>SUM(S31:S38)</f>
        <v>49</v>
      </c>
      <c r="T30" s="21">
        <f t="shared" si="43"/>
        <v>0.10722100656455143</v>
      </c>
      <c r="U30" s="23">
        <f>SUM(U31:U38)</f>
        <v>0</v>
      </c>
      <c r="V30" s="21">
        <f t="shared" si="44"/>
        <v>0</v>
      </c>
      <c r="W30" s="23">
        <f>SUM(W31:W38)</f>
        <v>0</v>
      </c>
      <c r="X30" s="21">
        <f t="shared" si="45"/>
        <v>0</v>
      </c>
      <c r="Y30" s="23">
        <f>SUM(Y31:Y38)</f>
        <v>0</v>
      </c>
      <c r="Z30" s="21">
        <f t="shared" si="46"/>
        <v>0</v>
      </c>
      <c r="AA30" s="23">
        <f>SUM(AA31:AA38)</f>
        <v>0</v>
      </c>
      <c r="AB30" s="21">
        <f t="shared" si="47"/>
        <v>0</v>
      </c>
      <c r="AC30" s="23">
        <f>SUM(AC31:AC38)</f>
        <v>0</v>
      </c>
      <c r="AD30" s="21">
        <f t="shared" si="48"/>
        <v>0</v>
      </c>
      <c r="AE30" s="23">
        <f>SUM(AE31:AE38)</f>
        <v>0</v>
      </c>
      <c r="AF30" s="21">
        <f t="shared" si="49"/>
        <v>0</v>
      </c>
      <c r="AG30" s="23">
        <f>SUM(AG31:AG38)</f>
        <v>0</v>
      </c>
      <c r="AH30" s="21">
        <f t="shared" si="50"/>
        <v>0</v>
      </c>
      <c r="AI30" s="60">
        <f t="shared" si="51"/>
        <v>276</v>
      </c>
      <c r="AJ30" s="19">
        <f t="shared" si="52"/>
        <v>0.60393873085339167</v>
      </c>
      <c r="AK30" s="339"/>
      <c r="AM30" s="150">
        <f t="shared" si="24"/>
        <v>163</v>
      </c>
      <c r="AN30" s="150">
        <f t="shared" si="25"/>
        <v>113</v>
      </c>
      <c r="AO30" s="151">
        <f t="shared" si="26"/>
        <v>0</v>
      </c>
      <c r="AP30" s="151">
        <f t="shared" si="27"/>
        <v>0</v>
      </c>
    </row>
    <row r="31" spans="1:42" ht="38.25" x14ac:dyDescent="0.2">
      <c r="A31" s="17">
        <v>4</v>
      </c>
      <c r="B31" s="16" t="s">
        <v>5</v>
      </c>
      <c r="C31" s="17" t="s">
        <v>101</v>
      </c>
      <c r="D31" s="16" t="s">
        <v>41</v>
      </c>
      <c r="E31" s="15" t="s">
        <v>14</v>
      </c>
      <c r="F31" s="14" t="s">
        <v>160</v>
      </c>
      <c r="G31" s="13" t="s">
        <v>159</v>
      </c>
      <c r="H31" s="13" t="s">
        <v>159</v>
      </c>
      <c r="I31" s="12">
        <v>1</v>
      </c>
      <c r="J31" s="11" t="s">
        <v>111</v>
      </c>
      <c r="K31" s="10">
        <f>[1]RT!$V$7</f>
        <v>0</v>
      </c>
      <c r="L31" s="9">
        <f t="shared" si="12"/>
        <v>0</v>
      </c>
      <c r="M31" s="10">
        <f>[1]RT!$W$7</f>
        <v>0</v>
      </c>
      <c r="N31" s="9">
        <f t="shared" si="40"/>
        <v>0</v>
      </c>
      <c r="O31" s="10">
        <f>[1]RT!$X$7</f>
        <v>0</v>
      </c>
      <c r="P31" s="9">
        <f t="shared" si="41"/>
        <v>0</v>
      </c>
      <c r="Q31" s="10">
        <f>[1]RT!$Y$7</f>
        <v>0</v>
      </c>
      <c r="R31" s="9">
        <f t="shared" si="42"/>
        <v>0</v>
      </c>
      <c r="S31" s="10">
        <f>[1]RT!$Z$7</f>
        <v>0</v>
      </c>
      <c r="T31" s="9">
        <f t="shared" si="43"/>
        <v>0</v>
      </c>
      <c r="U31" s="10">
        <f>[1]RT!$AA$7</f>
        <v>0</v>
      </c>
      <c r="V31" s="9">
        <f t="shared" si="44"/>
        <v>0</v>
      </c>
      <c r="W31" s="10">
        <f>[1]RT!$AB$7</f>
        <v>0</v>
      </c>
      <c r="X31" s="9">
        <f t="shared" si="45"/>
        <v>0</v>
      </c>
      <c r="Y31" s="10">
        <f>[1]RT!$AC$7</f>
        <v>0</v>
      </c>
      <c r="Z31" s="9">
        <f t="shared" si="46"/>
        <v>0</v>
      </c>
      <c r="AA31" s="10">
        <f>[1]RT!$AD$7</f>
        <v>0</v>
      </c>
      <c r="AB31" s="9">
        <f t="shared" si="47"/>
        <v>0</v>
      </c>
      <c r="AC31" s="10">
        <f>[1]RT!$AE$7</f>
        <v>0</v>
      </c>
      <c r="AD31" s="9">
        <f t="shared" si="48"/>
        <v>0</v>
      </c>
      <c r="AE31" s="10">
        <f>[1]RT!$AF$7</f>
        <v>0</v>
      </c>
      <c r="AF31" s="9">
        <f t="shared" si="49"/>
        <v>0</v>
      </c>
      <c r="AG31" s="10">
        <f>[1]RT!$AG$7</f>
        <v>0</v>
      </c>
      <c r="AH31" s="9">
        <f t="shared" si="50"/>
        <v>0</v>
      </c>
      <c r="AI31" s="8">
        <f t="shared" si="51"/>
        <v>0</v>
      </c>
      <c r="AJ31" s="7">
        <f t="shared" si="52"/>
        <v>0</v>
      </c>
      <c r="AK31" s="343" t="s">
        <v>448</v>
      </c>
      <c r="AM31" s="150">
        <f t="shared" si="24"/>
        <v>0</v>
      </c>
      <c r="AN31" s="150">
        <f t="shared" si="25"/>
        <v>0</v>
      </c>
      <c r="AO31" s="151">
        <f t="shared" si="26"/>
        <v>0</v>
      </c>
      <c r="AP31" s="151">
        <f t="shared" si="27"/>
        <v>0</v>
      </c>
    </row>
    <row r="32" spans="1:42" ht="38.25" x14ac:dyDescent="0.2">
      <c r="A32" s="17">
        <v>4</v>
      </c>
      <c r="B32" s="16" t="s">
        <v>5</v>
      </c>
      <c r="C32" s="17" t="s">
        <v>101</v>
      </c>
      <c r="D32" s="16" t="s">
        <v>41</v>
      </c>
      <c r="E32" s="15" t="s">
        <v>5</v>
      </c>
      <c r="F32" s="14" t="s">
        <v>158</v>
      </c>
      <c r="G32" s="13" t="s">
        <v>157</v>
      </c>
      <c r="H32" s="13" t="s">
        <v>157</v>
      </c>
      <c r="I32" s="12">
        <v>3</v>
      </c>
      <c r="J32" s="11" t="s">
        <v>111</v>
      </c>
      <c r="K32" s="10">
        <f>[1]RT!$V$8</f>
        <v>0</v>
      </c>
      <c r="L32" s="9">
        <f t="shared" si="12"/>
        <v>0</v>
      </c>
      <c r="M32" s="10">
        <f>[1]RT!$W$8</f>
        <v>1</v>
      </c>
      <c r="N32" s="9">
        <f t="shared" si="40"/>
        <v>0.33333333333333331</v>
      </c>
      <c r="O32" s="10">
        <f>[1]RT!$X$8</f>
        <v>2</v>
      </c>
      <c r="P32" s="9">
        <f t="shared" si="41"/>
        <v>0.66666666666666663</v>
      </c>
      <c r="Q32" s="10">
        <f>[1]RT!$Y$8</f>
        <v>0</v>
      </c>
      <c r="R32" s="9">
        <f t="shared" si="42"/>
        <v>0</v>
      </c>
      <c r="S32" s="10">
        <f>[1]RT!$Z$8</f>
        <v>0</v>
      </c>
      <c r="T32" s="9">
        <f t="shared" si="43"/>
        <v>0</v>
      </c>
      <c r="U32" s="10">
        <f>[1]RT!$AA$8</f>
        <v>0</v>
      </c>
      <c r="V32" s="9">
        <f t="shared" si="44"/>
        <v>0</v>
      </c>
      <c r="W32" s="10">
        <f>[1]RT!$AB$8</f>
        <v>0</v>
      </c>
      <c r="X32" s="9">
        <f t="shared" si="45"/>
        <v>0</v>
      </c>
      <c r="Y32" s="10">
        <f>[1]RT!$AC$8</f>
        <v>0</v>
      </c>
      <c r="Z32" s="9">
        <f t="shared" si="46"/>
        <v>0</v>
      </c>
      <c r="AA32" s="10">
        <f>[1]RT!$AD$8</f>
        <v>0</v>
      </c>
      <c r="AB32" s="9">
        <f t="shared" si="47"/>
        <v>0</v>
      </c>
      <c r="AC32" s="10">
        <f>[1]RT!$AE$8</f>
        <v>0</v>
      </c>
      <c r="AD32" s="9">
        <f t="shared" si="48"/>
        <v>0</v>
      </c>
      <c r="AE32" s="10">
        <f>[1]RT!$AF$8</f>
        <v>0</v>
      </c>
      <c r="AF32" s="9">
        <f t="shared" si="49"/>
        <v>0</v>
      </c>
      <c r="AG32" s="10">
        <f>[1]RT!$AG$8</f>
        <v>0</v>
      </c>
      <c r="AH32" s="9">
        <f t="shared" si="50"/>
        <v>0</v>
      </c>
      <c r="AI32" s="8">
        <f t="shared" si="51"/>
        <v>3</v>
      </c>
      <c r="AJ32" s="7">
        <f t="shared" si="52"/>
        <v>1</v>
      </c>
      <c r="AK32" s="343" t="s">
        <v>428</v>
      </c>
      <c r="AM32" s="150">
        <f t="shared" si="24"/>
        <v>3</v>
      </c>
      <c r="AN32" s="150">
        <f t="shared" si="25"/>
        <v>0</v>
      </c>
      <c r="AO32" s="151">
        <f t="shared" si="26"/>
        <v>0</v>
      </c>
      <c r="AP32" s="151">
        <f t="shared" si="27"/>
        <v>0</v>
      </c>
    </row>
    <row r="33" spans="1:42" ht="30" x14ac:dyDescent="0.2">
      <c r="A33" s="17">
        <v>4</v>
      </c>
      <c r="B33" s="16" t="s">
        <v>5</v>
      </c>
      <c r="C33" s="17" t="s">
        <v>101</v>
      </c>
      <c r="D33" s="16" t="s">
        <v>41</v>
      </c>
      <c r="E33" s="15" t="s">
        <v>8</v>
      </c>
      <c r="F33" s="14" t="s">
        <v>156</v>
      </c>
      <c r="G33" s="13" t="s">
        <v>155</v>
      </c>
      <c r="H33" s="13" t="s">
        <v>155</v>
      </c>
      <c r="I33" s="12">
        <v>2</v>
      </c>
      <c r="J33" s="11" t="s">
        <v>111</v>
      </c>
      <c r="K33" s="10">
        <f>[1]RT!$V$9</f>
        <v>1</v>
      </c>
      <c r="L33" s="9">
        <f t="shared" si="12"/>
        <v>0.5</v>
      </c>
      <c r="M33" s="10">
        <f>[1]RT!$W$9</f>
        <v>0</v>
      </c>
      <c r="N33" s="9">
        <f t="shared" si="40"/>
        <v>0</v>
      </c>
      <c r="O33" s="10">
        <f>[1]RT!$X$9</f>
        <v>0</v>
      </c>
      <c r="P33" s="9">
        <f t="shared" si="41"/>
        <v>0</v>
      </c>
      <c r="Q33" s="10">
        <f>[1]RT!$Y$9</f>
        <v>1</v>
      </c>
      <c r="R33" s="9">
        <f t="shared" si="42"/>
        <v>0.5</v>
      </c>
      <c r="S33" s="10">
        <f>[1]RT!$Z$9</f>
        <v>0</v>
      </c>
      <c r="T33" s="9">
        <f t="shared" si="43"/>
        <v>0</v>
      </c>
      <c r="U33" s="10">
        <f>[1]RT!$AA$9</f>
        <v>0</v>
      </c>
      <c r="V33" s="9">
        <f t="shared" si="44"/>
        <v>0</v>
      </c>
      <c r="W33" s="10">
        <f>[1]RT!$AB$9</f>
        <v>0</v>
      </c>
      <c r="X33" s="9">
        <f t="shared" si="45"/>
        <v>0</v>
      </c>
      <c r="Y33" s="10">
        <f>[1]RT!$AC$9</f>
        <v>0</v>
      </c>
      <c r="Z33" s="9">
        <f t="shared" si="46"/>
        <v>0</v>
      </c>
      <c r="AA33" s="10">
        <f>[1]RT!$AD$9</f>
        <v>0</v>
      </c>
      <c r="AB33" s="9">
        <f t="shared" si="47"/>
        <v>0</v>
      </c>
      <c r="AC33" s="10">
        <f>[1]RT!$AE$9</f>
        <v>0</v>
      </c>
      <c r="AD33" s="9">
        <f t="shared" si="48"/>
        <v>0</v>
      </c>
      <c r="AE33" s="10">
        <f>[1]RT!$AF$9</f>
        <v>0</v>
      </c>
      <c r="AF33" s="9">
        <f t="shared" si="49"/>
        <v>0</v>
      </c>
      <c r="AG33" s="10">
        <f>[1]RT!$AG$9</f>
        <v>0</v>
      </c>
      <c r="AH33" s="9">
        <f t="shared" si="50"/>
        <v>0</v>
      </c>
      <c r="AI33" s="8">
        <f t="shared" si="51"/>
        <v>2</v>
      </c>
      <c r="AJ33" s="7">
        <f t="shared" si="52"/>
        <v>1</v>
      </c>
      <c r="AK33" s="343" t="s">
        <v>429</v>
      </c>
      <c r="AM33" s="150">
        <f t="shared" si="24"/>
        <v>1</v>
      </c>
      <c r="AN33" s="150">
        <f t="shared" si="25"/>
        <v>1</v>
      </c>
      <c r="AO33" s="151">
        <f t="shared" si="26"/>
        <v>0</v>
      </c>
      <c r="AP33" s="151">
        <f t="shared" si="27"/>
        <v>0</v>
      </c>
    </row>
    <row r="34" spans="1:42" ht="30" x14ac:dyDescent="0.2">
      <c r="A34" s="17">
        <v>4</v>
      </c>
      <c r="B34" s="16" t="s">
        <v>5</v>
      </c>
      <c r="C34" s="17" t="s">
        <v>101</v>
      </c>
      <c r="D34" s="16" t="s">
        <v>41</v>
      </c>
      <c r="E34" s="15" t="s">
        <v>3</v>
      </c>
      <c r="F34" s="14" t="s">
        <v>154</v>
      </c>
      <c r="G34" s="13" t="s">
        <v>153</v>
      </c>
      <c r="H34" s="13" t="s">
        <v>153</v>
      </c>
      <c r="I34" s="12">
        <v>60</v>
      </c>
      <c r="J34" s="11" t="s">
        <v>111</v>
      </c>
      <c r="K34" s="10">
        <f>[1]TU!$V$10</f>
        <v>6</v>
      </c>
      <c r="L34" s="9">
        <f t="shared" si="12"/>
        <v>0.1</v>
      </c>
      <c r="M34" s="10">
        <f>[1]TU!$W$10</f>
        <v>3</v>
      </c>
      <c r="N34" s="9">
        <f t="shared" si="40"/>
        <v>0.05</v>
      </c>
      <c r="O34" s="10">
        <f>[1]TU!$X$10</f>
        <v>2</v>
      </c>
      <c r="P34" s="9">
        <f t="shared" si="41"/>
        <v>3.3333333333333333E-2</v>
      </c>
      <c r="Q34" s="10">
        <f>[1]TU!$Y$10</f>
        <v>6</v>
      </c>
      <c r="R34" s="9">
        <f t="shared" si="42"/>
        <v>0.1</v>
      </c>
      <c r="S34" s="10">
        <f>[1]TU!$Z$10</f>
        <v>6</v>
      </c>
      <c r="T34" s="9">
        <f t="shared" si="43"/>
        <v>0.1</v>
      </c>
      <c r="U34" s="10">
        <f>[1]TU!$AA$10</f>
        <v>0</v>
      </c>
      <c r="V34" s="9">
        <f t="shared" si="44"/>
        <v>0</v>
      </c>
      <c r="W34" s="10">
        <f>[1]TU!$AB$10</f>
        <v>0</v>
      </c>
      <c r="X34" s="9">
        <f t="shared" si="45"/>
        <v>0</v>
      </c>
      <c r="Y34" s="10">
        <f>[1]TU!$AC$10</f>
        <v>0</v>
      </c>
      <c r="Z34" s="9">
        <f t="shared" si="46"/>
        <v>0</v>
      </c>
      <c r="AA34" s="10">
        <f>[1]TU!$AD$10</f>
        <v>0</v>
      </c>
      <c r="AB34" s="9">
        <f t="shared" si="47"/>
        <v>0</v>
      </c>
      <c r="AC34" s="10">
        <f>[1]TU!$AE$10</f>
        <v>0</v>
      </c>
      <c r="AD34" s="9">
        <f t="shared" si="48"/>
        <v>0</v>
      </c>
      <c r="AE34" s="10">
        <f>[1]TU!$AF$10</f>
        <v>0</v>
      </c>
      <c r="AF34" s="9">
        <f t="shared" si="49"/>
        <v>0</v>
      </c>
      <c r="AG34" s="10">
        <f>[1]TU!$AG$10</f>
        <v>0</v>
      </c>
      <c r="AH34" s="9">
        <f t="shared" si="50"/>
        <v>0</v>
      </c>
      <c r="AI34" s="8">
        <f t="shared" si="51"/>
        <v>23</v>
      </c>
      <c r="AJ34" s="7">
        <f t="shared" si="52"/>
        <v>0.38333333333333336</v>
      </c>
      <c r="AK34" s="343" t="s">
        <v>430</v>
      </c>
      <c r="AM34" s="150">
        <f t="shared" si="24"/>
        <v>11</v>
      </c>
      <c r="AN34" s="150">
        <f t="shared" si="25"/>
        <v>12</v>
      </c>
      <c r="AO34" s="151">
        <f t="shared" si="26"/>
        <v>0</v>
      </c>
      <c r="AP34" s="151">
        <f t="shared" si="27"/>
        <v>0</v>
      </c>
    </row>
    <row r="35" spans="1:42" ht="42" customHeight="1" x14ac:dyDescent="0.2">
      <c r="A35" s="17">
        <v>4</v>
      </c>
      <c r="B35" s="16" t="s">
        <v>5</v>
      </c>
      <c r="C35" s="17" t="s">
        <v>101</v>
      </c>
      <c r="D35" s="16" t="s">
        <v>41</v>
      </c>
      <c r="E35" s="15" t="s">
        <v>29</v>
      </c>
      <c r="F35" s="14" t="s">
        <v>152</v>
      </c>
      <c r="G35" s="13" t="s">
        <v>151</v>
      </c>
      <c r="H35" s="13" t="s">
        <v>151</v>
      </c>
      <c r="I35" s="12">
        <v>7</v>
      </c>
      <c r="J35" s="11" t="s">
        <v>111</v>
      </c>
      <c r="K35" s="10">
        <f>[1]TU!$V$11</f>
        <v>3</v>
      </c>
      <c r="L35" s="9">
        <f t="shared" si="12"/>
        <v>0.42857142857142855</v>
      </c>
      <c r="M35" s="10">
        <f>[1]TU!$W$11</f>
        <v>1</v>
      </c>
      <c r="N35" s="9">
        <f t="shared" si="40"/>
        <v>0.14285714285714285</v>
      </c>
      <c r="O35" s="10">
        <f>[1]TU!$X$11</f>
        <v>0</v>
      </c>
      <c r="P35" s="9">
        <f t="shared" si="41"/>
        <v>0</v>
      </c>
      <c r="Q35" s="10">
        <f>[1]TU!$Y$11</f>
        <v>0</v>
      </c>
      <c r="R35" s="9">
        <f t="shared" si="42"/>
        <v>0</v>
      </c>
      <c r="S35" s="10">
        <f>[1]TU!$Z$11</f>
        <v>0</v>
      </c>
      <c r="T35" s="9">
        <f t="shared" si="43"/>
        <v>0</v>
      </c>
      <c r="U35" s="10">
        <f>[1]TU!$AA$11</f>
        <v>0</v>
      </c>
      <c r="V35" s="9">
        <f t="shared" si="44"/>
        <v>0</v>
      </c>
      <c r="W35" s="10">
        <f>[1]TU!$AB$11</f>
        <v>0</v>
      </c>
      <c r="X35" s="9">
        <f t="shared" si="45"/>
        <v>0</v>
      </c>
      <c r="Y35" s="10">
        <f>[1]TU!$AC$11</f>
        <v>0</v>
      </c>
      <c r="Z35" s="9">
        <f t="shared" si="46"/>
        <v>0</v>
      </c>
      <c r="AA35" s="10">
        <f>[1]TU!$AD$11</f>
        <v>0</v>
      </c>
      <c r="AB35" s="9">
        <f t="shared" si="47"/>
        <v>0</v>
      </c>
      <c r="AC35" s="10">
        <f>[1]TU!$AE$11</f>
        <v>0</v>
      </c>
      <c r="AD35" s="9">
        <f t="shared" si="48"/>
        <v>0</v>
      </c>
      <c r="AE35" s="10">
        <f>[1]TU!$AF$11</f>
        <v>0</v>
      </c>
      <c r="AF35" s="9">
        <f t="shared" si="49"/>
        <v>0</v>
      </c>
      <c r="AG35" s="10">
        <f>[1]TU!$AG$11</f>
        <v>0</v>
      </c>
      <c r="AH35" s="9">
        <f t="shared" si="50"/>
        <v>0</v>
      </c>
      <c r="AI35" s="8">
        <f t="shared" si="51"/>
        <v>4</v>
      </c>
      <c r="AJ35" s="7">
        <f t="shared" si="52"/>
        <v>0.5714285714285714</v>
      </c>
      <c r="AK35" s="343" t="s">
        <v>431</v>
      </c>
      <c r="AM35" s="150">
        <f t="shared" si="24"/>
        <v>4</v>
      </c>
      <c r="AN35" s="150">
        <f t="shared" si="25"/>
        <v>0</v>
      </c>
      <c r="AO35" s="151">
        <f t="shared" si="26"/>
        <v>0</v>
      </c>
      <c r="AP35" s="151">
        <f t="shared" si="27"/>
        <v>0</v>
      </c>
    </row>
    <row r="36" spans="1:42" s="73" customFormat="1" ht="30" x14ac:dyDescent="0.2">
      <c r="A36" s="91">
        <v>4</v>
      </c>
      <c r="B36" s="92" t="s">
        <v>5</v>
      </c>
      <c r="C36" s="91" t="s">
        <v>101</v>
      </c>
      <c r="D36" s="92" t="s">
        <v>41</v>
      </c>
      <c r="E36" s="93" t="s">
        <v>19</v>
      </c>
      <c r="F36" s="13" t="s">
        <v>150</v>
      </c>
      <c r="G36" s="13" t="s">
        <v>149</v>
      </c>
      <c r="H36" s="13" t="s">
        <v>149</v>
      </c>
      <c r="I36" s="18">
        <v>360</v>
      </c>
      <c r="J36" s="11" t="s">
        <v>9</v>
      </c>
      <c r="K36" s="10">
        <f>[1]TU!$V$12</f>
        <v>41</v>
      </c>
      <c r="L36" s="9">
        <f t="shared" si="12"/>
        <v>0.11388888888888889</v>
      </c>
      <c r="M36" s="10">
        <f>[1]TU!$W$12</f>
        <v>40</v>
      </c>
      <c r="N36" s="9">
        <f t="shared" si="40"/>
        <v>0.1111111111111111</v>
      </c>
      <c r="O36" s="10">
        <f>[1]TU!$X$12</f>
        <v>55</v>
      </c>
      <c r="P36" s="9">
        <f t="shared" si="41"/>
        <v>0.15277777777777779</v>
      </c>
      <c r="Q36" s="10">
        <f>[1]TU!$Y$12</f>
        <v>56</v>
      </c>
      <c r="R36" s="9">
        <f t="shared" si="42"/>
        <v>0.15555555555555556</v>
      </c>
      <c r="S36" s="10">
        <f>[1]TU!$Z$12</f>
        <v>42</v>
      </c>
      <c r="T36" s="9">
        <f t="shared" si="43"/>
        <v>0.11666666666666667</v>
      </c>
      <c r="U36" s="10">
        <f>[1]TU!$AA$12</f>
        <v>0</v>
      </c>
      <c r="V36" s="9">
        <f t="shared" si="44"/>
        <v>0</v>
      </c>
      <c r="W36" s="10">
        <f>[1]TU!$AB$12</f>
        <v>0</v>
      </c>
      <c r="X36" s="9">
        <f t="shared" si="45"/>
        <v>0</v>
      </c>
      <c r="Y36" s="10">
        <f>[1]TU!$AC$12</f>
        <v>0</v>
      </c>
      <c r="Z36" s="9">
        <f t="shared" si="46"/>
        <v>0</v>
      </c>
      <c r="AA36" s="10">
        <f>[1]TU!$AD$12</f>
        <v>0</v>
      </c>
      <c r="AB36" s="9">
        <f t="shared" si="47"/>
        <v>0</v>
      </c>
      <c r="AC36" s="10">
        <f>[1]TU!$AE$12</f>
        <v>0</v>
      </c>
      <c r="AD36" s="9">
        <f t="shared" si="48"/>
        <v>0</v>
      </c>
      <c r="AE36" s="10">
        <f>[1]TU!$AF$12</f>
        <v>0</v>
      </c>
      <c r="AF36" s="9">
        <f t="shared" si="49"/>
        <v>0</v>
      </c>
      <c r="AG36" s="10">
        <f>[1]TU!$AG$12</f>
        <v>0</v>
      </c>
      <c r="AH36" s="9">
        <f t="shared" si="50"/>
        <v>0</v>
      </c>
      <c r="AI36" s="8">
        <f t="shared" si="51"/>
        <v>234</v>
      </c>
      <c r="AJ36" s="7">
        <f t="shared" si="52"/>
        <v>0.65</v>
      </c>
      <c r="AK36" s="343" t="s">
        <v>432</v>
      </c>
      <c r="AM36" s="150">
        <f t="shared" si="24"/>
        <v>136</v>
      </c>
      <c r="AN36" s="150">
        <f t="shared" si="25"/>
        <v>98</v>
      </c>
      <c r="AO36" s="151">
        <f t="shared" si="26"/>
        <v>0</v>
      </c>
      <c r="AP36" s="151">
        <f t="shared" si="27"/>
        <v>0</v>
      </c>
    </row>
    <row r="37" spans="1:42" s="73" customFormat="1" ht="38.25" x14ac:dyDescent="0.2">
      <c r="A37" s="91">
        <v>4</v>
      </c>
      <c r="B37" s="92" t="s">
        <v>5</v>
      </c>
      <c r="C37" s="91" t="s">
        <v>101</v>
      </c>
      <c r="D37" s="92" t="s">
        <v>41</v>
      </c>
      <c r="E37" s="93" t="s">
        <v>125</v>
      </c>
      <c r="F37" s="13" t="s">
        <v>148</v>
      </c>
      <c r="G37" s="13" t="s">
        <v>147</v>
      </c>
      <c r="H37" s="13" t="s">
        <v>147</v>
      </c>
      <c r="I37" s="18">
        <v>20</v>
      </c>
      <c r="J37" s="11" t="s">
        <v>9</v>
      </c>
      <c r="K37" s="10">
        <f>[1]TU!$V$13</f>
        <v>3</v>
      </c>
      <c r="L37" s="9">
        <f t="shared" si="12"/>
        <v>0.15</v>
      </c>
      <c r="M37" s="10">
        <f>[1]TU!$W$13</f>
        <v>0</v>
      </c>
      <c r="N37" s="9">
        <f t="shared" si="40"/>
        <v>0</v>
      </c>
      <c r="O37" s="10">
        <f>[1]TU!$X$13</f>
        <v>3</v>
      </c>
      <c r="P37" s="9">
        <f t="shared" si="41"/>
        <v>0.15</v>
      </c>
      <c r="Q37" s="10">
        <f>[1]TU!$Y$13</f>
        <v>0</v>
      </c>
      <c r="R37" s="9">
        <f t="shared" si="42"/>
        <v>0</v>
      </c>
      <c r="S37" s="10">
        <f>[1]TU!$Z$13</f>
        <v>1</v>
      </c>
      <c r="T37" s="9">
        <f t="shared" si="43"/>
        <v>0.05</v>
      </c>
      <c r="U37" s="10">
        <f>[1]TU!$AA$13</f>
        <v>0</v>
      </c>
      <c r="V37" s="9">
        <f t="shared" si="44"/>
        <v>0</v>
      </c>
      <c r="W37" s="10">
        <f>[1]TU!$AB$13</f>
        <v>0</v>
      </c>
      <c r="X37" s="9">
        <f t="shared" si="45"/>
        <v>0</v>
      </c>
      <c r="Y37" s="10">
        <f>[1]TU!$AC$13</f>
        <v>0</v>
      </c>
      <c r="Z37" s="9">
        <f t="shared" si="46"/>
        <v>0</v>
      </c>
      <c r="AA37" s="10">
        <f>[1]TU!$AD$13</f>
        <v>0</v>
      </c>
      <c r="AB37" s="9">
        <f t="shared" si="47"/>
        <v>0</v>
      </c>
      <c r="AC37" s="10">
        <f>[1]TU!$AF$13</f>
        <v>0</v>
      </c>
      <c r="AD37" s="9">
        <f t="shared" si="48"/>
        <v>0</v>
      </c>
      <c r="AE37" s="10">
        <f>[1]TU!$AF$13</f>
        <v>0</v>
      </c>
      <c r="AF37" s="9">
        <f t="shared" si="49"/>
        <v>0</v>
      </c>
      <c r="AG37" s="10">
        <f>[1]TU!$AG$13</f>
        <v>0</v>
      </c>
      <c r="AH37" s="9">
        <f t="shared" si="50"/>
        <v>0</v>
      </c>
      <c r="AI37" s="8">
        <f t="shared" si="51"/>
        <v>7</v>
      </c>
      <c r="AJ37" s="7">
        <f t="shared" si="52"/>
        <v>0.35</v>
      </c>
      <c r="AK37" s="343" t="s">
        <v>433</v>
      </c>
      <c r="AM37" s="150">
        <f t="shared" si="24"/>
        <v>6</v>
      </c>
      <c r="AN37" s="150">
        <f t="shared" si="25"/>
        <v>1</v>
      </c>
      <c r="AO37" s="151">
        <f t="shared" si="26"/>
        <v>0</v>
      </c>
      <c r="AP37" s="151">
        <f t="shared" si="27"/>
        <v>0</v>
      </c>
    </row>
    <row r="38" spans="1:42" ht="51" x14ac:dyDescent="0.2">
      <c r="A38" s="17">
        <v>4</v>
      </c>
      <c r="B38" s="16" t="s">
        <v>5</v>
      </c>
      <c r="C38" s="17" t="s">
        <v>101</v>
      </c>
      <c r="D38" s="16" t="s">
        <v>41</v>
      </c>
      <c r="E38" s="15" t="s">
        <v>146</v>
      </c>
      <c r="F38" s="14" t="s">
        <v>145</v>
      </c>
      <c r="G38" s="13" t="s">
        <v>144</v>
      </c>
      <c r="H38" s="13" t="s">
        <v>144</v>
      </c>
      <c r="I38" s="12">
        <v>4</v>
      </c>
      <c r="J38" s="95" t="s">
        <v>0</v>
      </c>
      <c r="K38" s="10">
        <f>[1]RT!$V$10</f>
        <v>1</v>
      </c>
      <c r="L38" s="9">
        <f t="shared" si="12"/>
        <v>0.25</v>
      </c>
      <c r="M38" s="10">
        <f>[1]RT!$W$10</f>
        <v>1</v>
      </c>
      <c r="N38" s="9">
        <f t="shared" si="40"/>
        <v>0.25</v>
      </c>
      <c r="O38" s="10">
        <f>[1]RT!$X$10</f>
        <v>0</v>
      </c>
      <c r="P38" s="9">
        <f t="shared" si="41"/>
        <v>0</v>
      </c>
      <c r="Q38" s="10">
        <f>[1]RT!$Y$10</f>
        <v>1</v>
      </c>
      <c r="R38" s="9">
        <f t="shared" si="42"/>
        <v>0.25</v>
      </c>
      <c r="S38" s="10">
        <f>[1]RT!$Z$10</f>
        <v>0</v>
      </c>
      <c r="T38" s="9">
        <f t="shared" si="43"/>
        <v>0</v>
      </c>
      <c r="U38" s="10">
        <f>[1]RT!$AA$10</f>
        <v>0</v>
      </c>
      <c r="V38" s="9">
        <f t="shared" si="44"/>
        <v>0</v>
      </c>
      <c r="W38" s="10">
        <f>[1]RT!$AB$10</f>
        <v>0</v>
      </c>
      <c r="X38" s="9">
        <f t="shared" si="45"/>
        <v>0</v>
      </c>
      <c r="Y38" s="10">
        <f>[1]RT!$AC$10</f>
        <v>0</v>
      </c>
      <c r="Z38" s="9">
        <f t="shared" si="46"/>
        <v>0</v>
      </c>
      <c r="AA38" s="10">
        <f>[1]RT!$AD$10</f>
        <v>0</v>
      </c>
      <c r="AB38" s="9">
        <f t="shared" si="47"/>
        <v>0</v>
      </c>
      <c r="AC38" s="10">
        <f>[1]RT!$AE$10</f>
        <v>0</v>
      </c>
      <c r="AD38" s="9">
        <f t="shared" si="48"/>
        <v>0</v>
      </c>
      <c r="AE38" s="10">
        <f>[1]RT!$AF$10</f>
        <v>0</v>
      </c>
      <c r="AF38" s="9">
        <f t="shared" si="49"/>
        <v>0</v>
      </c>
      <c r="AG38" s="10">
        <f>[1]RT!$AG$10</f>
        <v>0</v>
      </c>
      <c r="AH38" s="9">
        <f t="shared" si="50"/>
        <v>0</v>
      </c>
      <c r="AI38" s="8">
        <f t="shared" si="51"/>
        <v>3</v>
      </c>
      <c r="AJ38" s="7">
        <f t="shared" si="52"/>
        <v>0.75</v>
      </c>
      <c r="AK38" s="343" t="s">
        <v>434</v>
      </c>
      <c r="AM38" s="150">
        <f t="shared" si="24"/>
        <v>2</v>
      </c>
      <c r="AN38" s="150">
        <f t="shared" si="25"/>
        <v>1</v>
      </c>
      <c r="AO38" s="151">
        <f t="shared" si="26"/>
        <v>0</v>
      </c>
      <c r="AP38" s="151">
        <f t="shared" si="27"/>
        <v>0</v>
      </c>
    </row>
    <row r="39" spans="1:42" s="94" customFormat="1" ht="38.25" x14ac:dyDescent="0.2">
      <c r="A39" s="27">
        <v>4</v>
      </c>
      <c r="B39" s="26" t="s">
        <v>5</v>
      </c>
      <c r="C39" s="27" t="s">
        <v>101</v>
      </c>
      <c r="D39" s="26" t="s">
        <v>4</v>
      </c>
      <c r="E39" s="25"/>
      <c r="F39" s="24" t="s">
        <v>143</v>
      </c>
      <c r="G39" s="24" t="s">
        <v>142</v>
      </c>
      <c r="H39" s="24" t="s">
        <v>142</v>
      </c>
      <c r="I39" s="23">
        <f>SUM(I40:I41)</f>
        <v>102</v>
      </c>
      <c r="J39" s="22" t="s">
        <v>9</v>
      </c>
      <c r="K39" s="23">
        <f>SUM(K40:K41)</f>
        <v>9</v>
      </c>
      <c r="L39" s="21">
        <f t="shared" si="12"/>
        <v>8.8235294117647065E-2</v>
      </c>
      <c r="M39" s="23">
        <f>SUM(M40:M41)</f>
        <v>6</v>
      </c>
      <c r="N39" s="21">
        <f t="shared" si="40"/>
        <v>5.8823529411764705E-2</v>
      </c>
      <c r="O39" s="23">
        <f>SUM(O40:O41)</f>
        <v>6</v>
      </c>
      <c r="P39" s="21">
        <f t="shared" si="41"/>
        <v>5.8823529411764705E-2</v>
      </c>
      <c r="Q39" s="23">
        <f>SUM(Q40:Q41)</f>
        <v>7</v>
      </c>
      <c r="R39" s="21">
        <f t="shared" si="42"/>
        <v>6.8627450980392163E-2</v>
      </c>
      <c r="S39" s="23">
        <f>SUM(S40:S41)</f>
        <v>6</v>
      </c>
      <c r="T39" s="21">
        <f t="shared" si="43"/>
        <v>5.8823529411764705E-2</v>
      </c>
      <c r="U39" s="23">
        <f>SUM(U40:U41)</f>
        <v>0</v>
      </c>
      <c r="V39" s="21">
        <f t="shared" si="44"/>
        <v>0</v>
      </c>
      <c r="W39" s="23">
        <f>SUM(W40:W41)</f>
        <v>0</v>
      </c>
      <c r="X39" s="21">
        <f t="shared" si="45"/>
        <v>0</v>
      </c>
      <c r="Y39" s="23">
        <f>SUM(Y40:Y41)</f>
        <v>0</v>
      </c>
      <c r="Z39" s="21">
        <f t="shared" si="46"/>
        <v>0</v>
      </c>
      <c r="AA39" s="23">
        <f>SUM(AA40:AA41)</f>
        <v>0</v>
      </c>
      <c r="AB39" s="21">
        <f t="shared" si="47"/>
        <v>0</v>
      </c>
      <c r="AC39" s="23">
        <f>SUM(AC40:AC41)</f>
        <v>0</v>
      </c>
      <c r="AD39" s="21">
        <f t="shared" si="48"/>
        <v>0</v>
      </c>
      <c r="AE39" s="23">
        <f>SUM(AE40:AE41)</f>
        <v>0</v>
      </c>
      <c r="AF39" s="21">
        <f t="shared" si="49"/>
        <v>0</v>
      </c>
      <c r="AG39" s="23">
        <f>SUM(AG40:AG41)</f>
        <v>0</v>
      </c>
      <c r="AH39" s="21">
        <f t="shared" si="50"/>
        <v>0</v>
      </c>
      <c r="AI39" s="39">
        <f t="shared" si="51"/>
        <v>34</v>
      </c>
      <c r="AJ39" s="19">
        <f t="shared" si="52"/>
        <v>0.33333333333333331</v>
      </c>
      <c r="AK39" s="339"/>
      <c r="AM39" s="150">
        <f t="shared" si="24"/>
        <v>21</v>
      </c>
      <c r="AN39" s="150">
        <f t="shared" si="25"/>
        <v>13</v>
      </c>
      <c r="AO39" s="151">
        <f t="shared" si="26"/>
        <v>0</v>
      </c>
      <c r="AP39" s="151">
        <f t="shared" si="27"/>
        <v>0</v>
      </c>
    </row>
    <row r="40" spans="1:42" ht="30" x14ac:dyDescent="0.2">
      <c r="A40" s="17">
        <v>4</v>
      </c>
      <c r="B40" s="16" t="s">
        <v>5</v>
      </c>
      <c r="C40" s="17" t="s">
        <v>101</v>
      </c>
      <c r="D40" s="16" t="s">
        <v>4</v>
      </c>
      <c r="E40" s="15" t="s">
        <v>14</v>
      </c>
      <c r="F40" s="14" t="s">
        <v>141</v>
      </c>
      <c r="G40" s="13" t="s">
        <v>140</v>
      </c>
      <c r="H40" s="13" t="s">
        <v>140</v>
      </c>
      <c r="I40" s="12">
        <v>90</v>
      </c>
      <c r="J40" s="11" t="s">
        <v>9</v>
      </c>
      <c r="K40" s="10">
        <f>[1]TU!$V$14</f>
        <v>8</v>
      </c>
      <c r="L40" s="9">
        <f t="shared" ref="L40:L42" si="90">K40/$I40</f>
        <v>8.8888888888888892E-2</v>
      </c>
      <c r="M40" s="10">
        <f>[1]TU!$W$14</f>
        <v>5</v>
      </c>
      <c r="N40" s="9">
        <f t="shared" ref="N40:N42" si="91">M40/$I40</f>
        <v>5.5555555555555552E-2</v>
      </c>
      <c r="O40" s="10">
        <f>[1]TU!$X$14</f>
        <v>5</v>
      </c>
      <c r="P40" s="9">
        <f t="shared" ref="P40:P42" si="92">O40/$I40</f>
        <v>5.5555555555555552E-2</v>
      </c>
      <c r="Q40" s="10">
        <f>[1]TU!$Y$14</f>
        <v>6</v>
      </c>
      <c r="R40" s="9">
        <f t="shared" ref="R40:R42" si="93">Q40/$I40</f>
        <v>6.6666666666666666E-2</v>
      </c>
      <c r="S40" s="10">
        <f>[1]TU!$Z$14</f>
        <v>5</v>
      </c>
      <c r="T40" s="9">
        <f t="shared" ref="T40:T42" si="94">S40/$I40</f>
        <v>5.5555555555555552E-2</v>
      </c>
      <c r="U40" s="10">
        <f>[1]TU!$AA$14</f>
        <v>0</v>
      </c>
      <c r="V40" s="9">
        <f t="shared" ref="V40:V42" si="95">U40/$I40</f>
        <v>0</v>
      </c>
      <c r="W40" s="10">
        <f>[1]TU!$AB$14</f>
        <v>0</v>
      </c>
      <c r="X40" s="9">
        <f t="shared" ref="X40:X42" si="96">W40/$I40</f>
        <v>0</v>
      </c>
      <c r="Y40" s="10">
        <f>[1]TU!$AC$14</f>
        <v>0</v>
      </c>
      <c r="Z40" s="9">
        <f t="shared" ref="Z40:Z42" si="97">Y40/$I40</f>
        <v>0</v>
      </c>
      <c r="AA40" s="10">
        <f>[1]TU!$AD$14</f>
        <v>0</v>
      </c>
      <c r="AB40" s="9">
        <f t="shared" ref="AB40:AB42" si="98">AA40/$I40</f>
        <v>0</v>
      </c>
      <c r="AC40" s="10">
        <f>[1]TU!$AE$14</f>
        <v>0</v>
      </c>
      <c r="AD40" s="9">
        <f t="shared" ref="AD40:AD42" si="99">AC40/$I40</f>
        <v>0</v>
      </c>
      <c r="AE40" s="10">
        <f>[1]TU!$AF$14</f>
        <v>0</v>
      </c>
      <c r="AF40" s="9">
        <f t="shared" ref="AF40:AF42" si="100">AE40/$I40</f>
        <v>0</v>
      </c>
      <c r="AG40" s="10">
        <f>[1]TU!$AG$14</f>
        <v>0</v>
      </c>
      <c r="AH40" s="9">
        <f t="shared" ref="AH40:AH42" si="101">AG40/$I40</f>
        <v>0</v>
      </c>
      <c r="AI40" s="8">
        <f t="shared" si="51"/>
        <v>29</v>
      </c>
      <c r="AJ40" s="7">
        <f t="shared" si="52"/>
        <v>0.32222222222222224</v>
      </c>
      <c r="AK40" s="343" t="s">
        <v>435</v>
      </c>
      <c r="AM40" s="150">
        <f t="shared" si="24"/>
        <v>18</v>
      </c>
      <c r="AN40" s="150">
        <f t="shared" si="25"/>
        <v>11</v>
      </c>
      <c r="AO40" s="151">
        <f t="shared" si="26"/>
        <v>0</v>
      </c>
      <c r="AP40" s="151">
        <f t="shared" si="27"/>
        <v>0</v>
      </c>
    </row>
    <row r="41" spans="1:42" ht="24.75" customHeight="1" x14ac:dyDescent="0.2">
      <c r="A41" s="17">
        <v>4</v>
      </c>
      <c r="B41" s="16" t="s">
        <v>5</v>
      </c>
      <c r="C41" s="17" t="s">
        <v>101</v>
      </c>
      <c r="D41" s="16" t="s">
        <v>4</v>
      </c>
      <c r="E41" s="15" t="s">
        <v>5</v>
      </c>
      <c r="F41" s="14" t="s">
        <v>139</v>
      </c>
      <c r="G41" s="13" t="s">
        <v>138</v>
      </c>
      <c r="H41" s="13" t="s">
        <v>138</v>
      </c>
      <c r="I41" s="12">
        <v>12</v>
      </c>
      <c r="J41" s="11" t="s">
        <v>9</v>
      </c>
      <c r="K41" s="10">
        <f>[1]RT!$V$11</f>
        <v>1</v>
      </c>
      <c r="L41" s="9">
        <f t="shared" si="90"/>
        <v>8.3333333333333329E-2</v>
      </c>
      <c r="M41" s="10">
        <f>[1]RT!$W$11</f>
        <v>1</v>
      </c>
      <c r="N41" s="9">
        <f t="shared" si="91"/>
        <v>8.3333333333333329E-2</v>
      </c>
      <c r="O41" s="10">
        <f>[1]RT!$X$11</f>
        <v>1</v>
      </c>
      <c r="P41" s="9">
        <f t="shared" si="92"/>
        <v>8.3333333333333329E-2</v>
      </c>
      <c r="Q41" s="10">
        <f>[1]RT!$Y$11</f>
        <v>1</v>
      </c>
      <c r="R41" s="9">
        <f t="shared" si="93"/>
        <v>8.3333333333333329E-2</v>
      </c>
      <c r="S41" s="10">
        <f>[1]RT!$Z$11</f>
        <v>1</v>
      </c>
      <c r="T41" s="9">
        <f t="shared" si="94"/>
        <v>8.3333333333333329E-2</v>
      </c>
      <c r="U41" s="10">
        <f>[1]RT!$AA$11</f>
        <v>0</v>
      </c>
      <c r="V41" s="9">
        <f t="shared" si="95"/>
        <v>0</v>
      </c>
      <c r="W41" s="10">
        <f>[1]RT!$AB$11</f>
        <v>0</v>
      </c>
      <c r="X41" s="9">
        <f t="shared" si="96"/>
        <v>0</v>
      </c>
      <c r="Y41" s="10">
        <f>[1]RT!$AC$11</f>
        <v>0</v>
      </c>
      <c r="Z41" s="9">
        <f t="shared" si="97"/>
        <v>0</v>
      </c>
      <c r="AA41" s="10">
        <f>[1]RT!$AD$11</f>
        <v>0</v>
      </c>
      <c r="AB41" s="9">
        <f t="shared" si="98"/>
        <v>0</v>
      </c>
      <c r="AC41" s="10">
        <f>[1]RT!$AE$11</f>
        <v>0</v>
      </c>
      <c r="AD41" s="9">
        <f t="shared" si="99"/>
        <v>0</v>
      </c>
      <c r="AE41" s="10">
        <f>[1]RT!$AF$11</f>
        <v>0</v>
      </c>
      <c r="AF41" s="9">
        <f t="shared" si="100"/>
        <v>0</v>
      </c>
      <c r="AG41" s="10">
        <f>[1]RT!$AG$11</f>
        <v>0</v>
      </c>
      <c r="AH41" s="9">
        <f t="shared" si="101"/>
        <v>0</v>
      </c>
      <c r="AI41" s="8">
        <f t="shared" si="51"/>
        <v>5</v>
      </c>
      <c r="AJ41" s="7">
        <f t="shared" si="52"/>
        <v>0.41666666666666669</v>
      </c>
      <c r="AK41" s="343" t="s">
        <v>436</v>
      </c>
      <c r="AM41" s="150">
        <f t="shared" si="24"/>
        <v>3</v>
      </c>
      <c r="AN41" s="150">
        <f t="shared" si="25"/>
        <v>2</v>
      </c>
      <c r="AO41" s="151">
        <f t="shared" si="26"/>
        <v>0</v>
      </c>
      <c r="AP41" s="151">
        <f t="shared" si="27"/>
        <v>0</v>
      </c>
    </row>
    <row r="42" spans="1:42" s="73" customFormat="1" ht="38.25" x14ac:dyDescent="0.2">
      <c r="A42" s="91">
        <v>4</v>
      </c>
      <c r="B42" s="92" t="s">
        <v>5</v>
      </c>
      <c r="C42" s="91" t="s">
        <v>101</v>
      </c>
      <c r="D42" s="92" t="s">
        <v>4</v>
      </c>
      <c r="E42" s="93" t="s">
        <v>3</v>
      </c>
      <c r="F42" s="13" t="s">
        <v>137</v>
      </c>
      <c r="G42" s="13" t="s">
        <v>136</v>
      </c>
      <c r="H42" s="13" t="s">
        <v>136</v>
      </c>
      <c r="I42" s="18">
        <v>39</v>
      </c>
      <c r="J42" s="11" t="s">
        <v>9</v>
      </c>
      <c r="K42" s="10">
        <f>[1]RT!$V$12</f>
        <v>39</v>
      </c>
      <c r="L42" s="9">
        <f t="shared" si="90"/>
        <v>1</v>
      </c>
      <c r="M42" s="10">
        <f>[1]RT!$W$12</f>
        <v>0</v>
      </c>
      <c r="N42" s="9">
        <f t="shared" si="91"/>
        <v>0</v>
      </c>
      <c r="O42" s="10">
        <f>[1]RT!$X$12</f>
        <v>0</v>
      </c>
      <c r="P42" s="9">
        <f t="shared" si="92"/>
        <v>0</v>
      </c>
      <c r="Q42" s="10">
        <f>[1]RT!$Y$12</f>
        <v>0</v>
      </c>
      <c r="R42" s="9">
        <f t="shared" si="93"/>
        <v>0</v>
      </c>
      <c r="S42" s="10">
        <f>[1]RT!$Z$12</f>
        <v>0</v>
      </c>
      <c r="T42" s="9">
        <f t="shared" si="94"/>
        <v>0</v>
      </c>
      <c r="U42" s="10">
        <f>[1]RT!$AA$12</f>
        <v>0</v>
      </c>
      <c r="V42" s="9">
        <f t="shared" si="95"/>
        <v>0</v>
      </c>
      <c r="W42" s="10">
        <f>[1]RT!$AB$12</f>
        <v>0</v>
      </c>
      <c r="X42" s="9">
        <f t="shared" si="96"/>
        <v>0</v>
      </c>
      <c r="Y42" s="10">
        <f>[1]RT!$AC$12</f>
        <v>0</v>
      </c>
      <c r="Z42" s="9">
        <f t="shared" si="97"/>
        <v>0</v>
      </c>
      <c r="AA42" s="10">
        <f>[1]RT!$AD$12</f>
        <v>0</v>
      </c>
      <c r="AB42" s="9">
        <f t="shared" si="98"/>
        <v>0</v>
      </c>
      <c r="AC42" s="10">
        <f>[1]RT!$AE$12</f>
        <v>0</v>
      </c>
      <c r="AD42" s="9">
        <f t="shared" si="99"/>
        <v>0</v>
      </c>
      <c r="AE42" s="10">
        <f>[1]RT!$AF$12</f>
        <v>0</v>
      </c>
      <c r="AF42" s="9">
        <f t="shared" si="100"/>
        <v>0</v>
      </c>
      <c r="AG42" s="10">
        <f>[1]RT!$AG$12</f>
        <v>0</v>
      </c>
      <c r="AH42" s="9">
        <f t="shared" si="101"/>
        <v>0</v>
      </c>
      <c r="AI42" s="8">
        <f>SUM(AG42,AE42,AC42,AA42,Y42,W42,U42,S42,Q42,O42,M42,K42)</f>
        <v>39</v>
      </c>
      <c r="AJ42" s="7">
        <f t="shared" si="52"/>
        <v>1</v>
      </c>
      <c r="AK42" s="343" t="s">
        <v>437</v>
      </c>
      <c r="AM42" s="150">
        <f t="shared" si="24"/>
        <v>39</v>
      </c>
      <c r="AN42" s="150">
        <f t="shared" si="25"/>
        <v>0</v>
      </c>
      <c r="AO42" s="151">
        <f t="shared" si="26"/>
        <v>0</v>
      </c>
      <c r="AP42" s="151">
        <f t="shared" si="27"/>
        <v>0</v>
      </c>
    </row>
    <row r="43" spans="1:42" ht="38.25" x14ac:dyDescent="0.2">
      <c r="A43" s="59">
        <v>4</v>
      </c>
      <c r="B43" s="58" t="s">
        <v>5</v>
      </c>
      <c r="C43" s="59" t="s">
        <v>101</v>
      </c>
      <c r="D43" s="58" t="s">
        <v>122</v>
      </c>
      <c r="E43" s="57"/>
      <c r="F43" s="56" t="s">
        <v>135</v>
      </c>
      <c r="G43" s="56" t="s">
        <v>134</v>
      </c>
      <c r="H43" s="56" t="s">
        <v>134</v>
      </c>
      <c r="I43" s="55">
        <f>SUM(I44:I49)</f>
        <v>108</v>
      </c>
      <c r="J43" s="22" t="s">
        <v>118</v>
      </c>
      <c r="K43" s="39">
        <f>SUM(K44:K49)</f>
        <v>7</v>
      </c>
      <c r="L43" s="21">
        <f t="shared" ref="L43:L59" si="102">K43/$I43</f>
        <v>6.4814814814814811E-2</v>
      </c>
      <c r="M43" s="39">
        <f>SUM(M44:M49)</f>
        <v>28</v>
      </c>
      <c r="N43" s="21">
        <f t="shared" si="40"/>
        <v>0.25925925925925924</v>
      </c>
      <c r="O43" s="39">
        <f>SUM(O44:O49)</f>
        <v>21</v>
      </c>
      <c r="P43" s="21">
        <f t="shared" si="41"/>
        <v>0.19444444444444445</v>
      </c>
      <c r="Q43" s="39">
        <f>SUM(Q44:Q49)</f>
        <v>24</v>
      </c>
      <c r="R43" s="21">
        <f t="shared" si="42"/>
        <v>0.22222222222222221</v>
      </c>
      <c r="S43" s="39">
        <f>SUM(S44:S49)</f>
        <v>14</v>
      </c>
      <c r="T43" s="21">
        <f t="shared" si="43"/>
        <v>0.12962962962962962</v>
      </c>
      <c r="U43" s="39">
        <f>SUM(U44:U49)</f>
        <v>0</v>
      </c>
      <c r="V43" s="21">
        <f t="shared" si="44"/>
        <v>0</v>
      </c>
      <c r="W43" s="39">
        <f>SUM(W44:W49)</f>
        <v>0</v>
      </c>
      <c r="X43" s="21">
        <f t="shared" si="45"/>
        <v>0</v>
      </c>
      <c r="Y43" s="39">
        <f>SUM(Y44:Y49)</f>
        <v>0</v>
      </c>
      <c r="Z43" s="21">
        <f t="shared" si="46"/>
        <v>0</v>
      </c>
      <c r="AA43" s="39">
        <f>SUM(AA44:AA49)</f>
        <v>0</v>
      </c>
      <c r="AB43" s="21">
        <f t="shared" si="47"/>
        <v>0</v>
      </c>
      <c r="AC43" s="39">
        <f>SUM(AC44:AC49)</f>
        <v>0</v>
      </c>
      <c r="AD43" s="21">
        <f t="shared" si="48"/>
        <v>0</v>
      </c>
      <c r="AE43" s="39">
        <f>SUM(AE44:AE49)</f>
        <v>0</v>
      </c>
      <c r="AF43" s="21">
        <f t="shared" si="49"/>
        <v>0</v>
      </c>
      <c r="AG43" s="39">
        <f>SUM(AG44:AG49)</f>
        <v>0</v>
      </c>
      <c r="AH43" s="21">
        <f t="shared" si="50"/>
        <v>0</v>
      </c>
      <c r="AI43" s="39">
        <f t="shared" si="51"/>
        <v>94</v>
      </c>
      <c r="AJ43" s="19">
        <f t="shared" si="52"/>
        <v>0.87037037037037035</v>
      </c>
      <c r="AK43" s="339"/>
      <c r="AM43" s="150">
        <f t="shared" si="24"/>
        <v>56</v>
      </c>
      <c r="AN43" s="150">
        <f t="shared" si="25"/>
        <v>38</v>
      </c>
      <c r="AO43" s="151">
        <f t="shared" si="26"/>
        <v>0</v>
      </c>
      <c r="AP43" s="151">
        <f t="shared" si="27"/>
        <v>0</v>
      </c>
    </row>
    <row r="44" spans="1:42" s="73" customFormat="1" ht="51" x14ac:dyDescent="0.2">
      <c r="A44" s="96">
        <v>4</v>
      </c>
      <c r="B44" s="97" t="s">
        <v>5</v>
      </c>
      <c r="C44" s="96" t="s">
        <v>101</v>
      </c>
      <c r="D44" s="97" t="s">
        <v>122</v>
      </c>
      <c r="E44" s="98" t="s">
        <v>14</v>
      </c>
      <c r="F44" s="51" t="s">
        <v>133</v>
      </c>
      <c r="G44" s="51" t="s">
        <v>132</v>
      </c>
      <c r="H44" s="51" t="s">
        <v>132</v>
      </c>
      <c r="I44" s="18">
        <v>4</v>
      </c>
      <c r="J44" s="11" t="s">
        <v>118</v>
      </c>
      <c r="K44" s="10">
        <f>[1]RT!$V$13</f>
        <v>0</v>
      </c>
      <c r="L44" s="9">
        <f t="shared" si="102"/>
        <v>0</v>
      </c>
      <c r="M44" s="10">
        <f>[1]RT!$W$13</f>
        <v>0</v>
      </c>
      <c r="N44" s="9">
        <f t="shared" ref="N44:N49" si="103">M44/$I44</f>
        <v>0</v>
      </c>
      <c r="O44" s="10">
        <f>[1]RT!$X$13</f>
        <v>2</v>
      </c>
      <c r="P44" s="9">
        <f t="shared" ref="P44:P49" si="104">O44/$I44</f>
        <v>0.5</v>
      </c>
      <c r="Q44" s="10">
        <f>[1]RT!$Y$13</f>
        <v>1</v>
      </c>
      <c r="R44" s="9">
        <f t="shared" ref="R44:R49" si="105">Q44/$I44</f>
        <v>0.25</v>
      </c>
      <c r="S44" s="10">
        <f>[1]RT!$Z$13</f>
        <v>1</v>
      </c>
      <c r="T44" s="9">
        <f t="shared" ref="T44:T49" si="106">S44/$I44</f>
        <v>0.25</v>
      </c>
      <c r="U44" s="10">
        <f>[1]RT!$AA$13</f>
        <v>0</v>
      </c>
      <c r="V44" s="9">
        <f t="shared" ref="V44:V49" si="107">U44/$I44</f>
        <v>0</v>
      </c>
      <c r="W44" s="10">
        <f>[1]RT!$AB$13</f>
        <v>0</v>
      </c>
      <c r="X44" s="9">
        <f t="shared" ref="X44:X49" si="108">W44/$I44</f>
        <v>0</v>
      </c>
      <c r="Y44" s="10">
        <f>[1]RT!$AC$13</f>
        <v>0</v>
      </c>
      <c r="Z44" s="9">
        <f t="shared" ref="Z44:Z49" si="109">Y44/$I44</f>
        <v>0</v>
      </c>
      <c r="AA44" s="10">
        <f>[1]RT!$AD$13</f>
        <v>0</v>
      </c>
      <c r="AB44" s="9">
        <f t="shared" ref="AB44:AB49" si="110">AA44/$I44</f>
        <v>0</v>
      </c>
      <c r="AC44" s="10">
        <f>[1]RT!$AE$13</f>
        <v>0</v>
      </c>
      <c r="AD44" s="9">
        <f t="shared" ref="AD44:AD49" si="111">AC44/$I44</f>
        <v>0</v>
      </c>
      <c r="AE44" s="10">
        <f>[1]RT!$AF$13</f>
        <v>0</v>
      </c>
      <c r="AF44" s="9">
        <f t="shared" ref="AF44:AF49" si="112">AE44/$I44</f>
        <v>0</v>
      </c>
      <c r="AG44" s="10">
        <f>[1]RT!$AG$13</f>
        <v>0</v>
      </c>
      <c r="AH44" s="9">
        <f t="shared" ref="AH44:AH49" si="113">AG44/$I44</f>
        <v>0</v>
      </c>
      <c r="AI44" s="8">
        <f t="shared" si="51"/>
        <v>4</v>
      </c>
      <c r="AJ44" s="7">
        <f t="shared" si="52"/>
        <v>1</v>
      </c>
      <c r="AK44" s="343" t="s">
        <v>438</v>
      </c>
      <c r="AM44" s="150">
        <f t="shared" si="24"/>
        <v>2</v>
      </c>
      <c r="AN44" s="150">
        <f t="shared" si="25"/>
        <v>2</v>
      </c>
      <c r="AO44" s="151">
        <f t="shared" si="26"/>
        <v>0</v>
      </c>
      <c r="AP44" s="151">
        <f t="shared" si="27"/>
        <v>0</v>
      </c>
    </row>
    <row r="45" spans="1:42" ht="51" x14ac:dyDescent="0.2">
      <c r="A45" s="54">
        <v>4</v>
      </c>
      <c r="B45" s="53" t="s">
        <v>5</v>
      </c>
      <c r="C45" s="54" t="s">
        <v>101</v>
      </c>
      <c r="D45" s="53" t="s">
        <v>122</v>
      </c>
      <c r="E45" s="52" t="s">
        <v>5</v>
      </c>
      <c r="F45" s="28" t="s">
        <v>131</v>
      </c>
      <c r="G45" s="51" t="s">
        <v>130</v>
      </c>
      <c r="H45" s="51" t="s">
        <v>130</v>
      </c>
      <c r="I45" s="12">
        <v>18</v>
      </c>
      <c r="J45" s="11" t="s">
        <v>118</v>
      </c>
      <c r="K45" s="10">
        <f>[1]RT!$V$14</f>
        <v>5</v>
      </c>
      <c r="L45" s="9">
        <f t="shared" si="102"/>
        <v>0.27777777777777779</v>
      </c>
      <c r="M45" s="10">
        <f>[1]RT!$W$14</f>
        <v>2</v>
      </c>
      <c r="N45" s="9">
        <f t="shared" si="103"/>
        <v>0.1111111111111111</v>
      </c>
      <c r="O45" s="10">
        <f>[1]RT!$X$14</f>
        <v>1</v>
      </c>
      <c r="P45" s="9">
        <f t="shared" si="104"/>
        <v>5.5555555555555552E-2</v>
      </c>
      <c r="Q45" s="10">
        <f>[1]RT!$Y$14</f>
        <v>6</v>
      </c>
      <c r="R45" s="9">
        <f t="shared" si="105"/>
        <v>0.33333333333333331</v>
      </c>
      <c r="S45" s="10">
        <f>[1]RT!$Z$14</f>
        <v>2</v>
      </c>
      <c r="T45" s="9">
        <f t="shared" si="106"/>
        <v>0.1111111111111111</v>
      </c>
      <c r="U45" s="10">
        <f>[1]RT!$AA$14</f>
        <v>0</v>
      </c>
      <c r="V45" s="9">
        <f t="shared" si="107"/>
        <v>0</v>
      </c>
      <c r="W45" s="10">
        <f>[1]RT!$AB$14</f>
        <v>0</v>
      </c>
      <c r="X45" s="9">
        <f t="shared" si="108"/>
        <v>0</v>
      </c>
      <c r="Y45" s="10">
        <f>[1]RT!$AC$14</f>
        <v>0</v>
      </c>
      <c r="Z45" s="9">
        <f t="shared" si="109"/>
        <v>0</v>
      </c>
      <c r="AA45" s="10">
        <f>[1]RT!$AD$14</f>
        <v>0</v>
      </c>
      <c r="AB45" s="9">
        <f t="shared" si="110"/>
        <v>0</v>
      </c>
      <c r="AC45" s="10">
        <f>[1]RT!$AE$14</f>
        <v>0</v>
      </c>
      <c r="AD45" s="9">
        <f t="shared" si="111"/>
        <v>0</v>
      </c>
      <c r="AE45" s="10">
        <f>[1]RT!$AF$14</f>
        <v>0</v>
      </c>
      <c r="AF45" s="9">
        <f t="shared" si="112"/>
        <v>0</v>
      </c>
      <c r="AG45" s="10">
        <f>[1]RT!$AG$14</f>
        <v>0</v>
      </c>
      <c r="AH45" s="9">
        <f t="shared" si="113"/>
        <v>0</v>
      </c>
      <c r="AI45" s="8">
        <f t="shared" si="51"/>
        <v>16</v>
      </c>
      <c r="AJ45" s="7">
        <f t="shared" si="52"/>
        <v>0.88888888888888884</v>
      </c>
      <c r="AK45" s="343" t="s">
        <v>439</v>
      </c>
      <c r="AM45" s="150">
        <f t="shared" si="24"/>
        <v>8</v>
      </c>
      <c r="AN45" s="150">
        <f t="shared" si="25"/>
        <v>8</v>
      </c>
      <c r="AO45" s="151">
        <f t="shared" si="26"/>
        <v>0</v>
      </c>
      <c r="AP45" s="151">
        <f t="shared" si="27"/>
        <v>0</v>
      </c>
    </row>
    <row r="46" spans="1:42" ht="28.5" customHeight="1" x14ac:dyDescent="0.2">
      <c r="A46" s="17">
        <v>4</v>
      </c>
      <c r="B46" s="16" t="s">
        <v>5</v>
      </c>
      <c r="C46" s="17" t="s">
        <v>101</v>
      </c>
      <c r="D46" s="16" t="s">
        <v>122</v>
      </c>
      <c r="E46" s="15" t="s">
        <v>29</v>
      </c>
      <c r="F46" s="14" t="s">
        <v>129</v>
      </c>
      <c r="G46" s="13" t="s">
        <v>128</v>
      </c>
      <c r="H46" s="13" t="s">
        <v>128</v>
      </c>
      <c r="I46" s="12">
        <v>25</v>
      </c>
      <c r="J46" s="11" t="s">
        <v>118</v>
      </c>
      <c r="K46" s="10">
        <f>[1]RT!$V$15</f>
        <v>0</v>
      </c>
      <c r="L46" s="9">
        <f t="shared" ref="L46" si="114">K46/$I46</f>
        <v>0</v>
      </c>
      <c r="M46" s="10">
        <f>[1]RT!$W$15</f>
        <v>0</v>
      </c>
      <c r="N46" s="9">
        <f t="shared" si="103"/>
        <v>0</v>
      </c>
      <c r="O46" s="10">
        <f>[1]RT!$X$15</f>
        <v>0</v>
      </c>
      <c r="P46" s="9">
        <f t="shared" si="104"/>
        <v>0</v>
      </c>
      <c r="Q46" s="10">
        <f>[1]RT!$Y$15</f>
        <v>0</v>
      </c>
      <c r="R46" s="9">
        <f t="shared" si="105"/>
        <v>0</v>
      </c>
      <c r="S46" s="10">
        <f>[1]RT!$Z$15</f>
        <v>10</v>
      </c>
      <c r="T46" s="9">
        <f t="shared" si="106"/>
        <v>0.4</v>
      </c>
      <c r="U46" s="10">
        <f>[1]RT!$AA$15</f>
        <v>0</v>
      </c>
      <c r="V46" s="9">
        <f t="shared" si="107"/>
        <v>0</v>
      </c>
      <c r="W46" s="10">
        <f>[1]RT!$AB$15</f>
        <v>0</v>
      </c>
      <c r="X46" s="9">
        <f t="shared" si="108"/>
        <v>0</v>
      </c>
      <c r="Y46" s="10">
        <f>[1]RT!$AC$15</f>
        <v>0</v>
      </c>
      <c r="Z46" s="9">
        <f t="shared" si="109"/>
        <v>0</v>
      </c>
      <c r="AA46" s="10">
        <f>[1]RT!$AD$15</f>
        <v>0</v>
      </c>
      <c r="AB46" s="9">
        <f t="shared" si="110"/>
        <v>0</v>
      </c>
      <c r="AC46" s="10">
        <f>[1]RT!$AE$15</f>
        <v>0</v>
      </c>
      <c r="AD46" s="9">
        <f t="shared" si="111"/>
        <v>0</v>
      </c>
      <c r="AE46" s="10">
        <f>[1]RT!$AF$15</f>
        <v>0</v>
      </c>
      <c r="AF46" s="9">
        <f t="shared" si="112"/>
        <v>0</v>
      </c>
      <c r="AG46" s="10">
        <f>[1]RT!$AG$15</f>
        <v>0</v>
      </c>
      <c r="AH46" s="9">
        <f t="shared" si="113"/>
        <v>0</v>
      </c>
      <c r="AI46" s="8">
        <f t="shared" ref="AI46:AI49" si="115">SUM(AG46,AE46,AC46,AA46,Y46,W46,U46,S46,Q46,O46,M46,K46)</f>
        <v>10</v>
      </c>
      <c r="AJ46" s="7">
        <f t="shared" ref="AJ46:AJ49" si="116">AI46/I46</f>
        <v>0.4</v>
      </c>
      <c r="AK46" s="343" t="s">
        <v>440</v>
      </c>
      <c r="AM46" s="150">
        <f t="shared" si="24"/>
        <v>0</v>
      </c>
      <c r="AN46" s="150">
        <f t="shared" si="25"/>
        <v>10</v>
      </c>
      <c r="AO46" s="151">
        <f t="shared" si="26"/>
        <v>0</v>
      </c>
      <c r="AP46" s="151">
        <f t="shared" si="27"/>
        <v>0</v>
      </c>
    </row>
    <row r="47" spans="1:42" ht="30" x14ac:dyDescent="0.2">
      <c r="A47" s="17">
        <v>4</v>
      </c>
      <c r="B47" s="16" t="s">
        <v>5</v>
      </c>
      <c r="C47" s="17" t="s">
        <v>101</v>
      </c>
      <c r="D47" s="16" t="s">
        <v>122</v>
      </c>
      <c r="E47" s="15" t="s">
        <v>25</v>
      </c>
      <c r="F47" s="14" t="s">
        <v>127</v>
      </c>
      <c r="G47" s="13" t="s">
        <v>126</v>
      </c>
      <c r="H47" s="13" t="s">
        <v>126</v>
      </c>
      <c r="I47" s="12">
        <v>55</v>
      </c>
      <c r="J47" s="11" t="s">
        <v>118</v>
      </c>
      <c r="K47" s="10">
        <f>[1]RT!$V$16</f>
        <v>1</v>
      </c>
      <c r="L47" s="9">
        <f t="shared" si="102"/>
        <v>1.8181818181818181E-2</v>
      </c>
      <c r="M47" s="10">
        <f>[1]RT!$W$16</f>
        <v>26</v>
      </c>
      <c r="N47" s="9">
        <f t="shared" si="103"/>
        <v>0.47272727272727272</v>
      </c>
      <c r="O47" s="10">
        <f>[1]RT!$X$16</f>
        <v>18</v>
      </c>
      <c r="P47" s="9">
        <f t="shared" si="104"/>
        <v>0.32727272727272727</v>
      </c>
      <c r="Q47" s="10">
        <f>[1]RT!$Y$16</f>
        <v>17</v>
      </c>
      <c r="R47" s="9">
        <f t="shared" si="105"/>
        <v>0.30909090909090908</v>
      </c>
      <c r="S47" s="10">
        <f>[1]RT!$Z$16</f>
        <v>0</v>
      </c>
      <c r="T47" s="9">
        <f t="shared" si="106"/>
        <v>0</v>
      </c>
      <c r="U47" s="10">
        <f>[1]RT!$AA$16</f>
        <v>0</v>
      </c>
      <c r="V47" s="9">
        <f t="shared" si="107"/>
        <v>0</v>
      </c>
      <c r="W47" s="10">
        <f>[1]RT!$AB$16</f>
        <v>0</v>
      </c>
      <c r="X47" s="9">
        <f t="shared" si="108"/>
        <v>0</v>
      </c>
      <c r="Y47" s="10">
        <f>[1]RT!$AC$16</f>
        <v>0</v>
      </c>
      <c r="Z47" s="9">
        <f t="shared" si="109"/>
        <v>0</v>
      </c>
      <c r="AA47" s="10">
        <f>[1]RT!$AD$16</f>
        <v>0</v>
      </c>
      <c r="AB47" s="9">
        <f t="shared" si="110"/>
        <v>0</v>
      </c>
      <c r="AC47" s="10">
        <f>[1]RT!$AE$16</f>
        <v>0</v>
      </c>
      <c r="AD47" s="9">
        <f t="shared" si="111"/>
        <v>0</v>
      </c>
      <c r="AE47" s="10">
        <f>[1]RT!$AF$16</f>
        <v>0</v>
      </c>
      <c r="AF47" s="9">
        <f t="shared" si="112"/>
        <v>0</v>
      </c>
      <c r="AG47" s="10">
        <f>[1]RT!$AG$16</f>
        <v>0</v>
      </c>
      <c r="AH47" s="9">
        <f t="shared" si="113"/>
        <v>0</v>
      </c>
      <c r="AI47" s="8">
        <f t="shared" si="115"/>
        <v>62</v>
      </c>
      <c r="AJ47" s="7">
        <f t="shared" si="116"/>
        <v>1.1272727272727272</v>
      </c>
      <c r="AK47" s="343" t="s">
        <v>441</v>
      </c>
      <c r="AM47" s="150">
        <f t="shared" si="24"/>
        <v>45</v>
      </c>
      <c r="AN47" s="150">
        <f t="shared" si="25"/>
        <v>17</v>
      </c>
      <c r="AO47" s="151">
        <f t="shared" si="26"/>
        <v>0</v>
      </c>
      <c r="AP47" s="151">
        <f t="shared" si="27"/>
        <v>0</v>
      </c>
    </row>
    <row r="48" spans="1:42" ht="38.25" x14ac:dyDescent="0.2">
      <c r="A48" s="54">
        <v>4</v>
      </c>
      <c r="B48" s="53" t="s">
        <v>5</v>
      </c>
      <c r="C48" s="54" t="s">
        <v>101</v>
      </c>
      <c r="D48" s="53" t="s">
        <v>122</v>
      </c>
      <c r="E48" s="52" t="s">
        <v>125</v>
      </c>
      <c r="F48" s="28" t="s">
        <v>124</v>
      </c>
      <c r="G48" s="51" t="s">
        <v>123</v>
      </c>
      <c r="H48" s="51" t="s">
        <v>123</v>
      </c>
      <c r="I48" s="12">
        <v>2</v>
      </c>
      <c r="J48" s="11" t="s">
        <v>118</v>
      </c>
      <c r="K48" s="10">
        <f>[1]RT!$V$17</f>
        <v>0</v>
      </c>
      <c r="L48" s="9">
        <f t="shared" si="102"/>
        <v>0</v>
      </c>
      <c r="M48" s="10">
        <f>[1]RT!$W$17</f>
        <v>0</v>
      </c>
      <c r="N48" s="9">
        <f t="shared" si="103"/>
        <v>0</v>
      </c>
      <c r="O48" s="10">
        <f>[1]RT!$X$17</f>
        <v>0</v>
      </c>
      <c r="P48" s="9">
        <f t="shared" si="104"/>
        <v>0</v>
      </c>
      <c r="Q48" s="10">
        <f>[1]RT!$Y$17</f>
        <v>0</v>
      </c>
      <c r="R48" s="9">
        <f t="shared" si="105"/>
        <v>0</v>
      </c>
      <c r="S48" s="10">
        <f>[1]RT!$Z$17</f>
        <v>1</v>
      </c>
      <c r="T48" s="9">
        <f t="shared" si="106"/>
        <v>0.5</v>
      </c>
      <c r="U48" s="10">
        <f>[1]RT!$AA$17</f>
        <v>0</v>
      </c>
      <c r="V48" s="9">
        <f t="shared" si="107"/>
        <v>0</v>
      </c>
      <c r="W48" s="10">
        <f>[1]RT!$AB$17</f>
        <v>0</v>
      </c>
      <c r="X48" s="9">
        <f t="shared" si="108"/>
        <v>0</v>
      </c>
      <c r="Y48" s="10">
        <f>[1]RT!$AC$17</f>
        <v>0</v>
      </c>
      <c r="Z48" s="9">
        <f t="shared" si="109"/>
        <v>0</v>
      </c>
      <c r="AA48" s="10">
        <f>[1]RT!$AD$17</f>
        <v>0</v>
      </c>
      <c r="AB48" s="9">
        <f t="shared" si="110"/>
        <v>0</v>
      </c>
      <c r="AC48" s="10">
        <f>[1]RT!$AE$17</f>
        <v>0</v>
      </c>
      <c r="AD48" s="9">
        <f t="shared" si="111"/>
        <v>0</v>
      </c>
      <c r="AE48" s="10">
        <f>[1]RT!$AF$17</f>
        <v>0</v>
      </c>
      <c r="AF48" s="9">
        <f t="shared" si="112"/>
        <v>0</v>
      </c>
      <c r="AG48" s="10">
        <f>[1]RT!$AG$17</f>
        <v>0</v>
      </c>
      <c r="AH48" s="9">
        <f t="shared" si="113"/>
        <v>0</v>
      </c>
      <c r="AI48" s="8">
        <f t="shared" si="115"/>
        <v>1</v>
      </c>
      <c r="AJ48" s="7">
        <f t="shared" si="116"/>
        <v>0.5</v>
      </c>
      <c r="AK48" s="343" t="s">
        <v>442</v>
      </c>
      <c r="AM48" s="150">
        <f t="shared" si="24"/>
        <v>0</v>
      </c>
      <c r="AN48" s="150">
        <f t="shared" si="25"/>
        <v>1</v>
      </c>
      <c r="AO48" s="151">
        <f t="shared" si="26"/>
        <v>0</v>
      </c>
      <c r="AP48" s="151">
        <f t="shared" si="27"/>
        <v>0</v>
      </c>
    </row>
    <row r="49" spans="1:42" ht="51" x14ac:dyDescent="0.2">
      <c r="A49" s="54">
        <v>4</v>
      </c>
      <c r="B49" s="53" t="s">
        <v>5</v>
      </c>
      <c r="C49" s="54" t="s">
        <v>101</v>
      </c>
      <c r="D49" s="53" t="s">
        <v>122</v>
      </c>
      <c r="E49" s="52" t="s">
        <v>121</v>
      </c>
      <c r="F49" s="28" t="s">
        <v>120</v>
      </c>
      <c r="G49" s="51" t="s">
        <v>119</v>
      </c>
      <c r="H49" s="51" t="s">
        <v>119</v>
      </c>
      <c r="I49" s="12">
        <v>4</v>
      </c>
      <c r="J49" s="11" t="s">
        <v>118</v>
      </c>
      <c r="K49" s="10">
        <f>[1]RT!$V$18</f>
        <v>1</v>
      </c>
      <c r="L49" s="9">
        <f t="shared" si="102"/>
        <v>0.25</v>
      </c>
      <c r="M49" s="10">
        <f>[1]RT!$W$18</f>
        <v>0</v>
      </c>
      <c r="N49" s="9">
        <f t="shared" si="103"/>
        <v>0</v>
      </c>
      <c r="O49" s="10">
        <f>[1]RT!$X$18</f>
        <v>0</v>
      </c>
      <c r="P49" s="9">
        <f t="shared" si="104"/>
        <v>0</v>
      </c>
      <c r="Q49" s="10">
        <f>[1]RT!$Y$18</f>
        <v>0</v>
      </c>
      <c r="R49" s="9">
        <f t="shared" si="105"/>
        <v>0</v>
      </c>
      <c r="S49" s="10">
        <f>[1]RT!$Z$18</f>
        <v>0</v>
      </c>
      <c r="T49" s="9">
        <f t="shared" si="106"/>
        <v>0</v>
      </c>
      <c r="U49" s="10">
        <f>[1]RT!$AA$18</f>
        <v>0</v>
      </c>
      <c r="V49" s="9">
        <f t="shared" si="107"/>
        <v>0</v>
      </c>
      <c r="W49" s="10">
        <f>[1]RT!$AB$18</f>
        <v>0</v>
      </c>
      <c r="X49" s="9">
        <f t="shared" si="108"/>
        <v>0</v>
      </c>
      <c r="Y49" s="10">
        <f>[1]RT!$AB$18</f>
        <v>0</v>
      </c>
      <c r="Z49" s="9">
        <f t="shared" si="109"/>
        <v>0</v>
      </c>
      <c r="AA49" s="10">
        <f>[1]RT!$AD$18</f>
        <v>0</v>
      </c>
      <c r="AB49" s="9">
        <f t="shared" si="110"/>
        <v>0</v>
      </c>
      <c r="AC49" s="10">
        <f>[1]RT!$AE$18</f>
        <v>0</v>
      </c>
      <c r="AD49" s="9">
        <f t="shared" si="111"/>
        <v>0</v>
      </c>
      <c r="AE49" s="10">
        <f>[1]RT!$AF$18</f>
        <v>0</v>
      </c>
      <c r="AF49" s="9">
        <f t="shared" si="112"/>
        <v>0</v>
      </c>
      <c r="AG49" s="10">
        <f>[1]RT!$AG$18</f>
        <v>0</v>
      </c>
      <c r="AH49" s="9">
        <f t="shared" si="113"/>
        <v>0</v>
      </c>
      <c r="AI49" s="8">
        <f t="shared" si="115"/>
        <v>1</v>
      </c>
      <c r="AJ49" s="7">
        <f t="shared" si="116"/>
        <v>0.25</v>
      </c>
      <c r="AK49" s="343" t="s">
        <v>443</v>
      </c>
      <c r="AM49" s="150">
        <f t="shared" si="24"/>
        <v>1</v>
      </c>
      <c r="AN49" s="150">
        <f t="shared" si="25"/>
        <v>0</v>
      </c>
      <c r="AO49" s="151">
        <f t="shared" si="26"/>
        <v>0</v>
      </c>
      <c r="AP49" s="151">
        <f t="shared" si="27"/>
        <v>0</v>
      </c>
    </row>
    <row r="50" spans="1:42" ht="63.75" customHeight="1" x14ac:dyDescent="0.2">
      <c r="A50" s="353" t="s">
        <v>256</v>
      </c>
      <c r="B50" s="354"/>
      <c r="C50" s="354"/>
      <c r="D50" s="354"/>
      <c r="E50" s="354"/>
      <c r="F50" s="355"/>
      <c r="G50" s="34" t="s">
        <v>257</v>
      </c>
      <c r="H50" s="34" t="s">
        <v>257</v>
      </c>
      <c r="I50" s="79">
        <f>SUM(I51,I55)</f>
        <v>75</v>
      </c>
      <c r="J50" s="32" t="s">
        <v>96</v>
      </c>
      <c r="K50" s="79">
        <f>SUM(K51,K55)</f>
        <v>0</v>
      </c>
      <c r="L50" s="31">
        <f t="shared" si="102"/>
        <v>0</v>
      </c>
      <c r="M50" s="79">
        <f>SUM(M51,M55)</f>
        <v>2</v>
      </c>
      <c r="N50" s="31">
        <f t="shared" ref="N50" si="117">M50/$I50</f>
        <v>2.6666666666666668E-2</v>
      </c>
      <c r="O50" s="79">
        <f>SUM(O51,O55)</f>
        <v>2</v>
      </c>
      <c r="P50" s="31">
        <f t="shared" ref="P50" si="118">O50/$I50</f>
        <v>2.6666666666666668E-2</v>
      </c>
      <c r="Q50" s="79">
        <f>SUM(Q51,Q55)</f>
        <v>6</v>
      </c>
      <c r="R50" s="31">
        <f t="shared" ref="R50" si="119">Q50/$I50</f>
        <v>0.08</v>
      </c>
      <c r="S50" s="79">
        <f>SUM(S51,S55)</f>
        <v>4</v>
      </c>
      <c r="T50" s="31">
        <f t="shared" ref="T50" si="120">S50/$I50</f>
        <v>5.3333333333333337E-2</v>
      </c>
      <c r="U50" s="79">
        <f>SUM(U51,U55)</f>
        <v>0</v>
      </c>
      <c r="V50" s="31">
        <f t="shared" ref="V50" si="121">U50/$I50</f>
        <v>0</v>
      </c>
      <c r="W50" s="79">
        <f>SUM(W51,W55)</f>
        <v>0</v>
      </c>
      <c r="X50" s="31">
        <f t="shared" ref="X50" si="122">W50/$I50</f>
        <v>0</v>
      </c>
      <c r="Y50" s="79">
        <f>SUM(Y51,Y55)</f>
        <v>0</v>
      </c>
      <c r="Z50" s="31">
        <f t="shared" ref="Z50" si="123">Y50/$I50</f>
        <v>0</v>
      </c>
      <c r="AA50" s="79">
        <f>SUM(AA51,AA55)</f>
        <v>0</v>
      </c>
      <c r="AB50" s="31">
        <f t="shared" ref="AB50" si="124">AA50/$I50</f>
        <v>0</v>
      </c>
      <c r="AC50" s="79">
        <f>SUM(AC51,AC55)</f>
        <v>0</v>
      </c>
      <c r="AD50" s="31">
        <f t="shared" ref="AD50" si="125">AC50/$I50</f>
        <v>0</v>
      </c>
      <c r="AE50" s="79">
        <f>SUM(AE51,AE55)</f>
        <v>0</v>
      </c>
      <c r="AF50" s="31">
        <f t="shared" ref="AF50" si="126">AE50/$I50</f>
        <v>0</v>
      </c>
      <c r="AG50" s="79">
        <f>SUM(AG51,AG55)</f>
        <v>0</v>
      </c>
      <c r="AH50" s="31">
        <f t="shared" ref="AH50" si="127">AG50/$I50</f>
        <v>0</v>
      </c>
      <c r="AI50" s="61">
        <f t="shared" ref="AI50" si="128">SUM(AG50,AE50,AC50,AA50,Y50,W50,U50,S50,Q50,O50,M50,K50)</f>
        <v>14</v>
      </c>
      <c r="AJ50" s="30">
        <f t="shared" ref="AJ50" si="129">AI50/I50</f>
        <v>0.18666666666666668</v>
      </c>
      <c r="AK50" s="341"/>
      <c r="AM50" s="150">
        <f t="shared" si="24"/>
        <v>4</v>
      </c>
      <c r="AN50" s="150">
        <f t="shared" si="25"/>
        <v>10</v>
      </c>
      <c r="AO50" s="151">
        <f t="shared" si="26"/>
        <v>0</v>
      </c>
      <c r="AP50" s="151">
        <f t="shared" si="27"/>
        <v>0</v>
      </c>
    </row>
    <row r="51" spans="1:42" ht="25.5" x14ac:dyDescent="0.2">
      <c r="A51" s="27">
        <v>4</v>
      </c>
      <c r="B51" s="26" t="s">
        <v>5</v>
      </c>
      <c r="C51" s="27" t="s">
        <v>101</v>
      </c>
      <c r="D51" s="26" t="s">
        <v>110</v>
      </c>
      <c r="E51" s="25"/>
      <c r="F51" s="24" t="s">
        <v>117</v>
      </c>
      <c r="G51" s="24" t="s">
        <v>244</v>
      </c>
      <c r="H51" s="24" t="s">
        <v>288</v>
      </c>
      <c r="I51" s="23">
        <f>SUM(I53:I54)</f>
        <v>55</v>
      </c>
      <c r="J51" s="22" t="s">
        <v>0</v>
      </c>
      <c r="K51" s="23">
        <f>SUM(K53:K54)</f>
        <v>0</v>
      </c>
      <c r="L51" s="21">
        <f t="shared" si="102"/>
        <v>0</v>
      </c>
      <c r="M51" s="23">
        <f>SUM(M53:M54)</f>
        <v>1</v>
      </c>
      <c r="N51" s="21">
        <f t="shared" si="40"/>
        <v>1.8181818181818181E-2</v>
      </c>
      <c r="O51" s="23">
        <f>SUM(O53:O54)</f>
        <v>1</v>
      </c>
      <c r="P51" s="21">
        <f t="shared" si="41"/>
        <v>1.8181818181818181E-2</v>
      </c>
      <c r="Q51" s="23">
        <f>SUM(Q53:Q54)</f>
        <v>3</v>
      </c>
      <c r="R51" s="21">
        <f t="shared" si="42"/>
        <v>5.4545454545454543E-2</v>
      </c>
      <c r="S51" s="23">
        <f>SUM(S53:S54)</f>
        <v>2</v>
      </c>
      <c r="T51" s="21">
        <f t="shared" si="43"/>
        <v>3.6363636363636362E-2</v>
      </c>
      <c r="U51" s="23">
        <f>SUM(U53:U54)</f>
        <v>0</v>
      </c>
      <c r="V51" s="21">
        <f t="shared" si="44"/>
        <v>0</v>
      </c>
      <c r="W51" s="23">
        <f>SUM(W53:W54)</f>
        <v>0</v>
      </c>
      <c r="X51" s="21">
        <f t="shared" si="45"/>
        <v>0</v>
      </c>
      <c r="Y51" s="23">
        <f>SUM(Y53:Y54)</f>
        <v>0</v>
      </c>
      <c r="Z51" s="21">
        <f t="shared" si="46"/>
        <v>0</v>
      </c>
      <c r="AA51" s="23">
        <f>SUM(AA53:AA54)</f>
        <v>0</v>
      </c>
      <c r="AB51" s="21">
        <f t="shared" si="47"/>
        <v>0</v>
      </c>
      <c r="AC51" s="23">
        <f>SUM(AC53:AC54)</f>
        <v>0</v>
      </c>
      <c r="AD51" s="21">
        <f t="shared" si="48"/>
        <v>0</v>
      </c>
      <c r="AE51" s="23">
        <f>SUM(AE53:AE54)</f>
        <v>0</v>
      </c>
      <c r="AF51" s="21">
        <f t="shared" si="49"/>
        <v>0</v>
      </c>
      <c r="AG51" s="23">
        <f>SUM(AG53:AG54)</f>
        <v>0</v>
      </c>
      <c r="AH51" s="21">
        <f t="shared" si="50"/>
        <v>0</v>
      </c>
      <c r="AI51" s="23">
        <f>SUM(AI53:AI54)</f>
        <v>7</v>
      </c>
      <c r="AJ51" s="19">
        <f t="shared" si="52"/>
        <v>0.12727272727272726</v>
      </c>
      <c r="AK51" s="339"/>
      <c r="AM51" s="150">
        <f t="shared" si="24"/>
        <v>2</v>
      </c>
      <c r="AN51" s="150">
        <f t="shared" si="25"/>
        <v>5</v>
      </c>
      <c r="AO51" s="151">
        <f t="shared" si="26"/>
        <v>0</v>
      </c>
      <c r="AP51" s="151">
        <f t="shared" si="27"/>
        <v>0</v>
      </c>
    </row>
    <row r="52" spans="1:42" s="152" customFormat="1" ht="25.5" x14ac:dyDescent="0.2">
      <c r="A52" s="91">
        <v>4</v>
      </c>
      <c r="B52" s="92" t="s">
        <v>5</v>
      </c>
      <c r="C52" s="91" t="s">
        <v>101</v>
      </c>
      <c r="D52" s="92" t="s">
        <v>110</v>
      </c>
      <c r="E52" s="93" t="s">
        <v>14</v>
      </c>
      <c r="F52" s="13" t="s">
        <v>116</v>
      </c>
      <c r="G52" s="13" t="s">
        <v>115</v>
      </c>
      <c r="H52" s="13" t="s">
        <v>115</v>
      </c>
      <c r="I52" s="140">
        <v>50</v>
      </c>
      <c r="J52" s="11" t="s">
        <v>114</v>
      </c>
      <c r="K52" s="10">
        <f>[1]TU!$V$15</f>
        <v>50</v>
      </c>
      <c r="L52" s="9">
        <f t="shared" si="102"/>
        <v>1</v>
      </c>
      <c r="M52" s="10">
        <f>[1]TU!$W$15</f>
        <v>50</v>
      </c>
      <c r="N52" s="9">
        <f t="shared" ref="N52" si="130">M52/$I52</f>
        <v>1</v>
      </c>
      <c r="O52" s="10">
        <f>[1]TU!$X$15</f>
        <v>50</v>
      </c>
      <c r="P52" s="9">
        <f t="shared" ref="P52" si="131">O52/$I52</f>
        <v>1</v>
      </c>
      <c r="Q52" s="10">
        <f>[1]TU!$Y$15</f>
        <v>50</v>
      </c>
      <c r="R52" s="9">
        <f t="shared" ref="R52" si="132">Q52/$I52</f>
        <v>1</v>
      </c>
      <c r="S52" s="10">
        <f>[1]TU!$Z$15</f>
        <v>50</v>
      </c>
      <c r="T52" s="9">
        <f t="shared" ref="T52" si="133">S52/$I52</f>
        <v>1</v>
      </c>
      <c r="U52" s="10">
        <f>[1]TU!$AA$15</f>
        <v>0</v>
      </c>
      <c r="V52" s="9">
        <f t="shared" ref="V52" si="134">U52/$I52</f>
        <v>0</v>
      </c>
      <c r="W52" s="10">
        <f>[1]TU!$AB$15</f>
        <v>0</v>
      </c>
      <c r="X52" s="9">
        <f t="shared" ref="X52" si="135">W52/$I52</f>
        <v>0</v>
      </c>
      <c r="Y52" s="10">
        <f>[1]TU!$AC$15</f>
        <v>0</v>
      </c>
      <c r="Z52" s="9">
        <f t="shared" ref="Z52" si="136">Y52/$I52</f>
        <v>0</v>
      </c>
      <c r="AA52" s="10">
        <f>[1]TU!$AD$15</f>
        <v>0</v>
      </c>
      <c r="AB52" s="9">
        <f t="shared" ref="AB52" si="137">AA52/$I52</f>
        <v>0</v>
      </c>
      <c r="AC52" s="10">
        <f>[1]TU!$AE$15</f>
        <v>0</v>
      </c>
      <c r="AD52" s="9">
        <f t="shared" ref="AD52" si="138">AC52/$I52</f>
        <v>0</v>
      </c>
      <c r="AE52" s="10">
        <f>[1]TU!$AF$15</f>
        <v>0</v>
      </c>
      <c r="AF52" s="9">
        <f t="shared" ref="AF52" si="139">AE52/$I52</f>
        <v>0</v>
      </c>
      <c r="AG52" s="10">
        <f>[1]TU!$AG$15</f>
        <v>0</v>
      </c>
      <c r="AH52" s="9">
        <f t="shared" ref="AH52:AH54" si="140">AG52/$I52</f>
        <v>0</v>
      </c>
      <c r="AI52" s="8">
        <v>50</v>
      </c>
      <c r="AJ52" s="9">
        <f t="shared" si="52"/>
        <v>1</v>
      </c>
      <c r="AK52" s="343" t="s">
        <v>444</v>
      </c>
      <c r="AM52" s="153">
        <v>50</v>
      </c>
      <c r="AN52" s="153">
        <f t="shared" si="25"/>
        <v>100</v>
      </c>
      <c r="AO52" s="154">
        <f t="shared" si="26"/>
        <v>0</v>
      </c>
      <c r="AP52" s="154">
        <f t="shared" si="27"/>
        <v>0</v>
      </c>
    </row>
    <row r="53" spans="1:42" ht="30" x14ac:dyDescent="0.2">
      <c r="A53" s="17">
        <v>4</v>
      </c>
      <c r="B53" s="16" t="s">
        <v>5</v>
      </c>
      <c r="C53" s="17" t="s">
        <v>101</v>
      </c>
      <c r="D53" s="16" t="s">
        <v>110</v>
      </c>
      <c r="E53" s="15" t="s">
        <v>5</v>
      </c>
      <c r="F53" s="14" t="s">
        <v>113</v>
      </c>
      <c r="G53" s="13" t="s">
        <v>112</v>
      </c>
      <c r="H53" s="13" t="s">
        <v>112</v>
      </c>
      <c r="I53" s="12">
        <v>5</v>
      </c>
      <c r="J53" s="11" t="s">
        <v>111</v>
      </c>
      <c r="K53" s="10">
        <f>[1]TU!$V$16</f>
        <v>0</v>
      </c>
      <c r="L53" s="9">
        <f t="shared" ref="L53:L54" si="141">K53/$I53</f>
        <v>0</v>
      </c>
      <c r="M53" s="10">
        <f>[1]TU!$W$16</f>
        <v>0</v>
      </c>
      <c r="N53" s="9">
        <f t="shared" ref="N53:N54" si="142">M53/$I53</f>
        <v>0</v>
      </c>
      <c r="O53" s="10">
        <f>[1]TU!$X$16</f>
        <v>0</v>
      </c>
      <c r="P53" s="9">
        <f t="shared" ref="P53:P54" si="143">O53/$I53</f>
        <v>0</v>
      </c>
      <c r="Q53" s="10">
        <f>[1]TU!$Y$16</f>
        <v>0</v>
      </c>
      <c r="R53" s="9">
        <f t="shared" ref="R53:R54" si="144">Q53/$I53</f>
        <v>0</v>
      </c>
      <c r="S53" s="10">
        <f>[1]TU!$Z$16</f>
        <v>0</v>
      </c>
      <c r="T53" s="9">
        <f t="shared" ref="T53:T54" si="145">S53/$I53</f>
        <v>0</v>
      </c>
      <c r="U53" s="10">
        <f>[1]TU!$AA$16</f>
        <v>0</v>
      </c>
      <c r="V53" s="9">
        <f t="shared" ref="V53:V54" si="146">U53/$I53</f>
        <v>0</v>
      </c>
      <c r="W53" s="10">
        <f>[1]TU!$AB$16</f>
        <v>0</v>
      </c>
      <c r="X53" s="9">
        <f t="shared" ref="X53:X54" si="147">W53/$I53</f>
        <v>0</v>
      </c>
      <c r="Y53" s="10">
        <f>[1]TU!$AC$16</f>
        <v>0</v>
      </c>
      <c r="Z53" s="9">
        <f t="shared" ref="Z53:Z54" si="148">Y53/$I53</f>
        <v>0</v>
      </c>
      <c r="AA53" s="10">
        <f>[1]TU!$AD$16</f>
        <v>0</v>
      </c>
      <c r="AB53" s="9">
        <f t="shared" ref="AB53:AB54" si="149">AA53/$I53</f>
        <v>0</v>
      </c>
      <c r="AC53" s="10">
        <f>[1]TU!$AE$16</f>
        <v>0</v>
      </c>
      <c r="AD53" s="9">
        <f t="shared" ref="AD53:AD54" si="150">AC53/$I53</f>
        <v>0</v>
      </c>
      <c r="AE53" s="10">
        <f>[1]TU!$AF$16</f>
        <v>0</v>
      </c>
      <c r="AF53" s="9">
        <f t="shared" ref="AF53:AF54" si="151">AE53/$I53</f>
        <v>0</v>
      </c>
      <c r="AG53" s="10">
        <f>[1]TU!$AG$16</f>
        <v>0</v>
      </c>
      <c r="AH53" s="9">
        <f t="shared" si="140"/>
        <v>0</v>
      </c>
      <c r="AI53" s="8">
        <f t="shared" si="51"/>
        <v>0</v>
      </c>
      <c r="AJ53" s="7">
        <f t="shared" si="52"/>
        <v>0</v>
      </c>
      <c r="AK53" s="343" t="s">
        <v>445</v>
      </c>
      <c r="AM53" s="150">
        <f t="shared" si="24"/>
        <v>0</v>
      </c>
      <c r="AN53" s="150">
        <f t="shared" si="25"/>
        <v>0</v>
      </c>
      <c r="AO53" s="151">
        <f t="shared" si="26"/>
        <v>0</v>
      </c>
      <c r="AP53" s="151">
        <f t="shared" si="27"/>
        <v>0</v>
      </c>
    </row>
    <row r="54" spans="1:42" ht="30" x14ac:dyDescent="0.2">
      <c r="A54" s="17">
        <v>4</v>
      </c>
      <c r="B54" s="16" t="s">
        <v>5</v>
      </c>
      <c r="C54" s="17" t="s">
        <v>101</v>
      </c>
      <c r="D54" s="16" t="s">
        <v>110</v>
      </c>
      <c r="E54" s="15" t="s">
        <v>8</v>
      </c>
      <c r="F54" s="14" t="s">
        <v>109</v>
      </c>
      <c r="G54" s="13" t="s">
        <v>108</v>
      </c>
      <c r="H54" s="13" t="s">
        <v>108</v>
      </c>
      <c r="I54" s="12">
        <v>50</v>
      </c>
      <c r="J54" s="11" t="s">
        <v>26</v>
      </c>
      <c r="K54" s="10">
        <f>[1]TU!$V$17</f>
        <v>0</v>
      </c>
      <c r="L54" s="9">
        <f t="shared" si="141"/>
        <v>0</v>
      </c>
      <c r="M54" s="10">
        <f>[1]TU!$W$17</f>
        <v>1</v>
      </c>
      <c r="N54" s="9">
        <f t="shared" si="142"/>
        <v>0.02</v>
      </c>
      <c r="O54" s="10">
        <f>[1]TU!$X$17</f>
        <v>1</v>
      </c>
      <c r="P54" s="9">
        <f t="shared" si="143"/>
        <v>0.02</v>
      </c>
      <c r="Q54" s="10">
        <f>[1]TU!$Y$17</f>
        <v>3</v>
      </c>
      <c r="R54" s="9">
        <f t="shared" si="144"/>
        <v>0.06</v>
      </c>
      <c r="S54" s="10">
        <f>[1]TU!$Z$17</f>
        <v>2</v>
      </c>
      <c r="T54" s="9">
        <f t="shared" si="145"/>
        <v>0.04</v>
      </c>
      <c r="U54" s="10">
        <f>[1]TU!$AA$17</f>
        <v>0</v>
      </c>
      <c r="V54" s="9">
        <f t="shared" si="146"/>
        <v>0</v>
      </c>
      <c r="W54" s="10">
        <f>[1]TU!$AB$17</f>
        <v>0</v>
      </c>
      <c r="X54" s="9">
        <f t="shared" si="147"/>
        <v>0</v>
      </c>
      <c r="Y54" s="10">
        <f>[1]TU!$AC$17</f>
        <v>0</v>
      </c>
      <c r="Z54" s="9">
        <f t="shared" si="148"/>
        <v>0</v>
      </c>
      <c r="AA54" s="10">
        <f>[1]TU!$AD$17</f>
        <v>0</v>
      </c>
      <c r="AB54" s="9">
        <f t="shared" si="149"/>
        <v>0</v>
      </c>
      <c r="AC54" s="10">
        <f>[1]TU!$AE$17</f>
        <v>0</v>
      </c>
      <c r="AD54" s="9">
        <f t="shared" si="150"/>
        <v>0</v>
      </c>
      <c r="AE54" s="10">
        <f>[1]TU!$AF$17</f>
        <v>0</v>
      </c>
      <c r="AF54" s="9">
        <f t="shared" si="151"/>
        <v>0</v>
      </c>
      <c r="AG54" s="10">
        <f>[1]TU!$AG$17</f>
        <v>0</v>
      </c>
      <c r="AH54" s="9">
        <f t="shared" si="140"/>
        <v>0</v>
      </c>
      <c r="AI54" s="8">
        <f t="shared" si="51"/>
        <v>7</v>
      </c>
      <c r="AJ54" s="7">
        <f t="shared" si="52"/>
        <v>0.14000000000000001</v>
      </c>
      <c r="AK54" s="343" t="s">
        <v>446</v>
      </c>
      <c r="AM54" s="150">
        <f t="shared" si="24"/>
        <v>2</v>
      </c>
      <c r="AN54" s="150">
        <f t="shared" si="25"/>
        <v>5</v>
      </c>
      <c r="AO54" s="151">
        <f t="shared" si="26"/>
        <v>0</v>
      </c>
      <c r="AP54" s="151">
        <f t="shared" si="27"/>
        <v>0</v>
      </c>
    </row>
    <row r="55" spans="1:42" ht="38.25" x14ac:dyDescent="0.2">
      <c r="A55" s="27">
        <v>4</v>
      </c>
      <c r="B55" s="26" t="s">
        <v>5</v>
      </c>
      <c r="C55" s="27" t="s">
        <v>101</v>
      </c>
      <c r="D55" s="26" t="s">
        <v>100</v>
      </c>
      <c r="E55" s="25"/>
      <c r="F55" s="24" t="s">
        <v>107</v>
      </c>
      <c r="G55" s="24" t="s">
        <v>106</v>
      </c>
      <c r="H55" s="24" t="s">
        <v>106</v>
      </c>
      <c r="I55" s="23">
        <f>SUM(I56:I58)</f>
        <v>20</v>
      </c>
      <c r="J55" s="22" t="s">
        <v>0</v>
      </c>
      <c r="K55" s="39">
        <f>SUM(K56:K58)</f>
        <v>0</v>
      </c>
      <c r="L55" s="21">
        <f t="shared" si="102"/>
        <v>0</v>
      </c>
      <c r="M55" s="39">
        <f>SUM(M56:M58)</f>
        <v>1</v>
      </c>
      <c r="N55" s="21">
        <f t="shared" si="40"/>
        <v>0.05</v>
      </c>
      <c r="O55" s="39">
        <f>SUM(O56:O58)</f>
        <v>1</v>
      </c>
      <c r="P55" s="21">
        <f t="shared" si="41"/>
        <v>0.05</v>
      </c>
      <c r="Q55" s="39">
        <f>SUM(Q56:Q58)</f>
        <v>3</v>
      </c>
      <c r="R55" s="21">
        <f t="shared" si="42"/>
        <v>0.15</v>
      </c>
      <c r="S55" s="39">
        <f>SUM(S56:S58)</f>
        <v>2</v>
      </c>
      <c r="T55" s="21">
        <f t="shared" si="43"/>
        <v>0.1</v>
      </c>
      <c r="U55" s="39">
        <f>SUM(U56:U58)</f>
        <v>0</v>
      </c>
      <c r="V55" s="21">
        <f t="shared" si="44"/>
        <v>0</v>
      </c>
      <c r="W55" s="39">
        <f>SUM(W56:W58)</f>
        <v>0</v>
      </c>
      <c r="X55" s="21">
        <f t="shared" si="45"/>
        <v>0</v>
      </c>
      <c r="Y55" s="39">
        <f>SUM(Y56:Y58)</f>
        <v>0</v>
      </c>
      <c r="Z55" s="21">
        <f t="shared" si="46"/>
        <v>0</v>
      </c>
      <c r="AA55" s="39">
        <f>SUM(AA56:AA58)</f>
        <v>0</v>
      </c>
      <c r="AB55" s="21">
        <f t="shared" si="47"/>
        <v>0</v>
      </c>
      <c r="AC55" s="39">
        <f>SUM(AC56:AC58)</f>
        <v>0</v>
      </c>
      <c r="AD55" s="21">
        <f t="shared" si="48"/>
        <v>0</v>
      </c>
      <c r="AE55" s="39">
        <f>SUM(AE56:AE58)</f>
        <v>0</v>
      </c>
      <c r="AF55" s="21">
        <f t="shared" si="49"/>
        <v>0</v>
      </c>
      <c r="AG55" s="39">
        <f>SUM(AG56:AG58)</f>
        <v>0</v>
      </c>
      <c r="AH55" s="21">
        <f t="shared" si="50"/>
        <v>0</v>
      </c>
      <c r="AI55" s="39">
        <f t="shared" si="51"/>
        <v>7</v>
      </c>
      <c r="AJ55" s="19">
        <f t="shared" si="52"/>
        <v>0.35</v>
      </c>
      <c r="AK55" s="339"/>
      <c r="AM55" s="150">
        <f t="shared" si="24"/>
        <v>2</v>
      </c>
      <c r="AN55" s="150">
        <f t="shared" si="25"/>
        <v>5</v>
      </c>
      <c r="AO55" s="151">
        <f t="shared" si="26"/>
        <v>0</v>
      </c>
      <c r="AP55" s="151">
        <f t="shared" si="27"/>
        <v>0</v>
      </c>
    </row>
    <row r="56" spans="1:42" ht="38.25" x14ac:dyDescent="0.2">
      <c r="A56" s="17">
        <v>4</v>
      </c>
      <c r="B56" s="16" t="s">
        <v>5</v>
      </c>
      <c r="C56" s="17" t="s">
        <v>101</v>
      </c>
      <c r="D56" s="16" t="s">
        <v>100</v>
      </c>
      <c r="E56" s="15" t="s">
        <v>14</v>
      </c>
      <c r="F56" s="14" t="s">
        <v>105</v>
      </c>
      <c r="G56" s="13" t="s">
        <v>104</v>
      </c>
      <c r="H56" s="13" t="s">
        <v>104</v>
      </c>
      <c r="I56" s="12">
        <v>10</v>
      </c>
      <c r="J56" s="11" t="s">
        <v>0</v>
      </c>
      <c r="K56" s="10">
        <f>[1]TU!$V$18</f>
        <v>0</v>
      </c>
      <c r="L56" s="9">
        <f t="shared" si="102"/>
        <v>0</v>
      </c>
      <c r="M56" s="10">
        <f>[1]TU!$W$18</f>
        <v>0</v>
      </c>
      <c r="N56" s="9">
        <f t="shared" ref="N56:N59" si="152">M56/$I56</f>
        <v>0</v>
      </c>
      <c r="O56" s="10">
        <f>[1]TU!$X$18</f>
        <v>0</v>
      </c>
      <c r="P56" s="9">
        <f t="shared" ref="P56:P59" si="153">O56/$I56</f>
        <v>0</v>
      </c>
      <c r="Q56" s="10">
        <f>[1]TU!$Y$18</f>
        <v>1</v>
      </c>
      <c r="R56" s="9">
        <f t="shared" ref="R56:R59" si="154">Q56/$I56</f>
        <v>0.1</v>
      </c>
      <c r="S56" s="10">
        <f>[1]TU!$Z$18</f>
        <v>1</v>
      </c>
      <c r="T56" s="9">
        <f t="shared" ref="T56:T59" si="155">S56/$I56</f>
        <v>0.1</v>
      </c>
      <c r="U56" s="10">
        <f>[1]TU!$AA$18</f>
        <v>0</v>
      </c>
      <c r="V56" s="9">
        <f t="shared" ref="V56:V59" si="156">U56/$I56</f>
        <v>0</v>
      </c>
      <c r="W56" s="10">
        <f>[1]TU!$AB$18</f>
        <v>0</v>
      </c>
      <c r="X56" s="9">
        <f t="shared" ref="X56:X59" si="157">W56/$I56</f>
        <v>0</v>
      </c>
      <c r="Y56" s="10">
        <f>[1]TU!$AC$18</f>
        <v>0</v>
      </c>
      <c r="Z56" s="9">
        <f t="shared" ref="Z56:Z59" si="158">Y56/$I56</f>
        <v>0</v>
      </c>
      <c r="AA56" s="10">
        <f>[1]TU!$AD$18</f>
        <v>0</v>
      </c>
      <c r="AB56" s="9">
        <f t="shared" ref="AB56:AB59" si="159">AA56/$I56</f>
        <v>0</v>
      </c>
      <c r="AC56" s="10">
        <f>[1]TU!$AE$18</f>
        <v>0</v>
      </c>
      <c r="AD56" s="9">
        <f t="shared" ref="AD56:AD59" si="160">AC56/$I56</f>
        <v>0</v>
      </c>
      <c r="AE56" s="10">
        <f>[1]TU!$AF$18</f>
        <v>0</v>
      </c>
      <c r="AF56" s="9">
        <f t="shared" ref="AF56:AF59" si="161">AE56/$I56</f>
        <v>0</v>
      </c>
      <c r="AG56" s="10">
        <f>[1]TU!$AG$18</f>
        <v>0</v>
      </c>
      <c r="AH56" s="9">
        <f t="shared" ref="AH56:AH59" si="162">AG56/$I56</f>
        <v>0</v>
      </c>
      <c r="AI56" s="8">
        <f t="shared" si="51"/>
        <v>2</v>
      </c>
      <c r="AJ56" s="7">
        <f t="shared" si="52"/>
        <v>0.2</v>
      </c>
      <c r="AK56" s="343" t="s">
        <v>449</v>
      </c>
      <c r="AM56" s="150">
        <f t="shared" si="24"/>
        <v>0</v>
      </c>
      <c r="AN56" s="150">
        <f t="shared" si="25"/>
        <v>2</v>
      </c>
      <c r="AO56" s="151">
        <f t="shared" si="26"/>
        <v>0</v>
      </c>
      <c r="AP56" s="151">
        <f t="shared" si="27"/>
        <v>0</v>
      </c>
    </row>
    <row r="57" spans="1:42" ht="25.5" hidden="1" x14ac:dyDescent="0.2">
      <c r="A57" s="17">
        <v>4</v>
      </c>
      <c r="B57" s="16" t="s">
        <v>5</v>
      </c>
      <c r="C57" s="17" t="s">
        <v>101</v>
      </c>
      <c r="D57" s="16" t="s">
        <v>100</v>
      </c>
      <c r="E57" s="15" t="s">
        <v>5</v>
      </c>
      <c r="F57" s="14" t="s">
        <v>103</v>
      </c>
      <c r="G57" s="13" t="s">
        <v>102</v>
      </c>
      <c r="H57" s="13" t="s">
        <v>102</v>
      </c>
      <c r="I57" s="12">
        <v>0</v>
      </c>
      <c r="J57" s="11" t="s">
        <v>9</v>
      </c>
      <c r="K57" s="10">
        <v>0</v>
      </c>
      <c r="L57" s="9" t="e">
        <f t="shared" si="102"/>
        <v>#DIV/0!</v>
      </c>
      <c r="M57" s="10"/>
      <c r="N57" s="9" t="e">
        <f t="shared" si="152"/>
        <v>#DIV/0!</v>
      </c>
      <c r="O57" s="10"/>
      <c r="P57" s="9" t="e">
        <f t="shared" si="153"/>
        <v>#DIV/0!</v>
      </c>
      <c r="Q57" s="10"/>
      <c r="R57" s="9" t="e">
        <f t="shared" si="154"/>
        <v>#DIV/0!</v>
      </c>
      <c r="S57" s="10"/>
      <c r="T57" s="9" t="e">
        <f t="shared" si="155"/>
        <v>#DIV/0!</v>
      </c>
      <c r="U57" s="10"/>
      <c r="V57" s="9" t="e">
        <f t="shared" si="156"/>
        <v>#DIV/0!</v>
      </c>
      <c r="W57" s="10"/>
      <c r="X57" s="9" t="e">
        <f t="shared" si="157"/>
        <v>#DIV/0!</v>
      </c>
      <c r="Y57" s="10"/>
      <c r="Z57" s="9" t="e">
        <f t="shared" si="158"/>
        <v>#DIV/0!</v>
      </c>
      <c r="AA57" s="10"/>
      <c r="AB57" s="9" t="e">
        <f t="shared" si="159"/>
        <v>#DIV/0!</v>
      </c>
      <c r="AC57" s="10"/>
      <c r="AD57" s="9" t="e">
        <f t="shared" si="160"/>
        <v>#DIV/0!</v>
      </c>
      <c r="AE57" s="10"/>
      <c r="AF57" s="9" t="e">
        <f t="shared" si="161"/>
        <v>#DIV/0!</v>
      </c>
      <c r="AG57" s="10"/>
      <c r="AH57" s="9" t="e">
        <f t="shared" si="162"/>
        <v>#DIV/0!</v>
      </c>
      <c r="AI57" s="8">
        <f t="shared" si="51"/>
        <v>0</v>
      </c>
      <c r="AJ57" s="7" t="e">
        <f t="shared" si="52"/>
        <v>#DIV/0!</v>
      </c>
      <c r="AK57" s="342"/>
      <c r="AM57" s="150">
        <f t="shared" si="24"/>
        <v>0</v>
      </c>
      <c r="AN57" s="150">
        <f t="shared" si="25"/>
        <v>0</v>
      </c>
      <c r="AO57" s="151">
        <f t="shared" si="26"/>
        <v>0</v>
      </c>
      <c r="AP57" s="151">
        <f t="shared" si="27"/>
        <v>0</v>
      </c>
    </row>
    <row r="58" spans="1:42" ht="38.25" x14ac:dyDescent="0.2">
      <c r="A58" s="17">
        <v>4</v>
      </c>
      <c r="B58" s="16" t="s">
        <v>5</v>
      </c>
      <c r="C58" s="17" t="s">
        <v>101</v>
      </c>
      <c r="D58" s="16" t="s">
        <v>100</v>
      </c>
      <c r="E58" s="15" t="s">
        <v>8</v>
      </c>
      <c r="F58" s="14" t="s">
        <v>99</v>
      </c>
      <c r="G58" s="13" t="s">
        <v>98</v>
      </c>
      <c r="H58" s="13" t="s">
        <v>98</v>
      </c>
      <c r="I58" s="12">
        <v>10</v>
      </c>
      <c r="J58" s="11" t="s">
        <v>9</v>
      </c>
      <c r="K58" s="10">
        <f>[1]TU!$V$19</f>
        <v>0</v>
      </c>
      <c r="L58" s="9">
        <f t="shared" si="102"/>
        <v>0</v>
      </c>
      <c r="M58" s="10">
        <f>[1]TU!$W$19</f>
        <v>1</v>
      </c>
      <c r="N58" s="9">
        <f t="shared" si="152"/>
        <v>0.1</v>
      </c>
      <c r="O58" s="10">
        <f>[1]TU!$X$19</f>
        <v>1</v>
      </c>
      <c r="P58" s="9">
        <f t="shared" si="153"/>
        <v>0.1</v>
      </c>
      <c r="Q58" s="10">
        <f>[1]TU!$Y$19</f>
        <v>2</v>
      </c>
      <c r="R58" s="9">
        <f t="shared" si="154"/>
        <v>0.2</v>
      </c>
      <c r="S58" s="10">
        <f>[1]TU!$Z$19</f>
        <v>1</v>
      </c>
      <c r="T58" s="9">
        <f t="shared" si="155"/>
        <v>0.1</v>
      </c>
      <c r="U58" s="10">
        <f>[1]TU!$AA$19</f>
        <v>0</v>
      </c>
      <c r="V58" s="9">
        <f t="shared" si="156"/>
        <v>0</v>
      </c>
      <c r="W58" s="10">
        <f>[1]TU!$AB$19</f>
        <v>0</v>
      </c>
      <c r="X58" s="9">
        <f t="shared" si="157"/>
        <v>0</v>
      </c>
      <c r="Y58" s="10">
        <f>[1]TU!$AC$19</f>
        <v>0</v>
      </c>
      <c r="Z58" s="9">
        <f t="shared" si="158"/>
        <v>0</v>
      </c>
      <c r="AA58" s="10">
        <f>[1]TU!$AD$19</f>
        <v>0</v>
      </c>
      <c r="AB58" s="9">
        <f t="shared" si="159"/>
        <v>0</v>
      </c>
      <c r="AC58" s="10">
        <f>[1]TU!$AE$19</f>
        <v>0</v>
      </c>
      <c r="AD58" s="9">
        <f t="shared" si="160"/>
        <v>0</v>
      </c>
      <c r="AE58" s="10">
        <f>[1]TU!$AF$19</f>
        <v>0</v>
      </c>
      <c r="AF58" s="9">
        <f t="shared" si="161"/>
        <v>0</v>
      </c>
      <c r="AG58" s="10">
        <f>[1]TU!$AG$19</f>
        <v>0</v>
      </c>
      <c r="AH58" s="9">
        <f t="shared" si="162"/>
        <v>0</v>
      </c>
      <c r="AI58" s="8">
        <f>SUM(AG58,AE58,AC58,AA58,Y58,W58,U58,S58,Q58,O58,M58,K58)</f>
        <v>5</v>
      </c>
      <c r="AJ58" s="7">
        <f>AI58/I58</f>
        <v>0.5</v>
      </c>
      <c r="AK58" s="343" t="s">
        <v>450</v>
      </c>
      <c r="AM58" s="150">
        <f t="shared" si="24"/>
        <v>2</v>
      </c>
      <c r="AN58" s="150">
        <f t="shared" si="25"/>
        <v>3</v>
      </c>
      <c r="AO58" s="151">
        <f t="shared" si="26"/>
        <v>0</v>
      </c>
      <c r="AP58" s="151">
        <f t="shared" si="27"/>
        <v>0</v>
      </c>
    </row>
    <row r="59" spans="1:42" s="133" customFormat="1" ht="25.5" x14ac:dyDescent="0.2">
      <c r="A59" s="171" t="s">
        <v>298</v>
      </c>
      <c r="B59" s="172" t="s">
        <v>5</v>
      </c>
      <c r="C59" s="172" t="s">
        <v>36</v>
      </c>
      <c r="D59" s="172"/>
      <c r="E59" s="173"/>
      <c r="F59" s="174" t="s">
        <v>97</v>
      </c>
      <c r="G59" s="381"/>
      <c r="H59" s="382"/>
      <c r="I59" s="321">
        <f>SUM(I60,I92)</f>
        <v>1179</v>
      </c>
      <c r="J59" s="180" t="s">
        <v>96</v>
      </c>
      <c r="K59" s="321">
        <f>SUM(K60,K92)</f>
        <v>50</v>
      </c>
      <c r="L59" s="177">
        <f t="shared" si="102"/>
        <v>4.2408821034775231E-2</v>
      </c>
      <c r="M59" s="321">
        <f>SUM(M60,M92)</f>
        <v>68</v>
      </c>
      <c r="N59" s="177">
        <f t="shared" si="152"/>
        <v>5.7675996607294319E-2</v>
      </c>
      <c r="O59" s="321">
        <f>SUM(O60,O92)</f>
        <v>131</v>
      </c>
      <c r="P59" s="177">
        <f t="shared" si="153"/>
        <v>0.1111111111111111</v>
      </c>
      <c r="Q59" s="321">
        <f>SUM(Q60,Q92)</f>
        <v>92</v>
      </c>
      <c r="R59" s="177">
        <f t="shared" si="154"/>
        <v>7.8032230703986433E-2</v>
      </c>
      <c r="S59" s="321">
        <f>SUM(S60,S92)</f>
        <v>129</v>
      </c>
      <c r="T59" s="177">
        <f t="shared" si="155"/>
        <v>0.10941475826972011</v>
      </c>
      <c r="U59" s="321">
        <f>SUM(U60,U92)</f>
        <v>0</v>
      </c>
      <c r="V59" s="177">
        <f t="shared" si="156"/>
        <v>0</v>
      </c>
      <c r="W59" s="321">
        <f>SUM(W60,W92)</f>
        <v>0</v>
      </c>
      <c r="X59" s="177">
        <f t="shared" si="157"/>
        <v>0</v>
      </c>
      <c r="Y59" s="321">
        <f>SUM(Y60,Y92)</f>
        <v>0</v>
      </c>
      <c r="Z59" s="177">
        <f t="shared" si="158"/>
        <v>0</v>
      </c>
      <c r="AA59" s="321">
        <f>SUM(AA60,AA92)</f>
        <v>0</v>
      </c>
      <c r="AB59" s="177">
        <f t="shared" si="159"/>
        <v>0</v>
      </c>
      <c r="AC59" s="321">
        <f>SUM(AC60,AC92)</f>
        <v>0</v>
      </c>
      <c r="AD59" s="177">
        <f t="shared" si="160"/>
        <v>0</v>
      </c>
      <c r="AE59" s="321">
        <f>SUM(AE60,AE92)</f>
        <v>0</v>
      </c>
      <c r="AF59" s="177">
        <f t="shared" si="161"/>
        <v>0</v>
      </c>
      <c r="AG59" s="321">
        <f>SUM(AG60,AG92)</f>
        <v>0</v>
      </c>
      <c r="AH59" s="177">
        <f t="shared" si="162"/>
        <v>0</v>
      </c>
      <c r="AI59" s="178">
        <f t="shared" ref="AI59:AI108" si="163">SUM(AG59,AE59,AC59,AA59,Y59,W59,U59,S59,Q59,O59,M59,K59)</f>
        <v>470</v>
      </c>
      <c r="AJ59" s="177">
        <f>AI59/I59</f>
        <v>0.3986429177268872</v>
      </c>
      <c r="AK59" s="344"/>
      <c r="AM59" s="150">
        <f t="shared" si="24"/>
        <v>249</v>
      </c>
      <c r="AN59" s="150">
        <f t="shared" si="25"/>
        <v>221</v>
      </c>
      <c r="AO59" s="151">
        <f t="shared" si="26"/>
        <v>0</v>
      </c>
      <c r="AP59" s="151">
        <f t="shared" si="27"/>
        <v>0</v>
      </c>
    </row>
    <row r="60" spans="1:42" s="73" customFormat="1" ht="27.6" customHeight="1" x14ac:dyDescent="0.2">
      <c r="A60" s="366" t="s">
        <v>271</v>
      </c>
      <c r="B60" s="367"/>
      <c r="C60" s="367"/>
      <c r="D60" s="367"/>
      <c r="E60" s="367"/>
      <c r="F60" s="368"/>
      <c r="G60" s="127" t="s">
        <v>270</v>
      </c>
      <c r="H60" s="127" t="s">
        <v>270</v>
      </c>
      <c r="I60" s="128">
        <f>SUM(I61,I69,I77)</f>
        <v>574</v>
      </c>
      <c r="J60" s="129" t="s">
        <v>96</v>
      </c>
      <c r="K60" s="128">
        <f>SUM(K61,K69,K77)</f>
        <v>18</v>
      </c>
      <c r="L60" s="42">
        <f t="shared" ref="L60" si="164">K60/$I60</f>
        <v>3.1358885017421602E-2</v>
      </c>
      <c r="M60" s="128">
        <f>SUM(M61,M69,M77)</f>
        <v>19</v>
      </c>
      <c r="N60" s="42">
        <f t="shared" ref="N60" si="165">M60/$I60</f>
        <v>3.3101045296167246E-2</v>
      </c>
      <c r="O60" s="128">
        <f>SUM(O61,O69,O77)</f>
        <v>73</v>
      </c>
      <c r="P60" s="42">
        <f t="shared" ref="P60" si="166">O60/$I60</f>
        <v>0.12717770034843207</v>
      </c>
      <c r="Q60" s="128">
        <f>SUM(Q61,Q69,Q77)</f>
        <v>32</v>
      </c>
      <c r="R60" s="42">
        <f t="shared" ref="R60" si="167">Q60/$I60</f>
        <v>5.5749128919860627E-2</v>
      </c>
      <c r="S60" s="128">
        <f>SUM(S61,S69,S77)</f>
        <v>77</v>
      </c>
      <c r="T60" s="42">
        <f t="shared" ref="T60" si="168">S60/$I60</f>
        <v>0.13414634146341464</v>
      </c>
      <c r="U60" s="128">
        <f>SUM(U61,U69,U77)</f>
        <v>0</v>
      </c>
      <c r="V60" s="42">
        <f t="shared" ref="V60" si="169">U60/$I60</f>
        <v>0</v>
      </c>
      <c r="W60" s="128">
        <f>SUM(W61,W69,W77)</f>
        <v>0</v>
      </c>
      <c r="X60" s="42">
        <f t="shared" ref="X60" si="170">W60/$I60</f>
        <v>0</v>
      </c>
      <c r="Y60" s="128">
        <f>SUM(Y61,Y69,Y77)</f>
        <v>0</v>
      </c>
      <c r="Z60" s="42">
        <f t="shared" ref="Z60" si="171">Y60/$I60</f>
        <v>0</v>
      </c>
      <c r="AA60" s="128">
        <f>SUM(AA61,AA69,AA77)</f>
        <v>0</v>
      </c>
      <c r="AB60" s="42">
        <f t="shared" ref="AB60" si="172">AA60/$I60</f>
        <v>0</v>
      </c>
      <c r="AC60" s="128">
        <f>SUM(AC61,AC69,AC77)</f>
        <v>0</v>
      </c>
      <c r="AD60" s="42">
        <f t="shared" ref="AD60" si="173">AC60/$I60</f>
        <v>0</v>
      </c>
      <c r="AE60" s="128">
        <f>SUM(AE61,AE69,AE77)</f>
        <v>0</v>
      </c>
      <c r="AF60" s="42">
        <f t="shared" ref="AF60" si="174">AE60/$I60</f>
        <v>0</v>
      </c>
      <c r="AG60" s="128">
        <f>SUM(AG61,AG69,AG77)</f>
        <v>0</v>
      </c>
      <c r="AH60" s="42">
        <f t="shared" ref="AH60" si="175">AG60/$I60</f>
        <v>0</v>
      </c>
      <c r="AI60" s="130">
        <f>SUM(K60,M60,O60,Q60,S60,U60,W60,Y60,AA60,AC60,AE60,AG60)</f>
        <v>219</v>
      </c>
      <c r="AJ60" s="131">
        <f>AI60/I60</f>
        <v>0.38153310104529614</v>
      </c>
      <c r="AK60" s="337"/>
      <c r="AL60" s="320">
        <f>SUM(AI61,AI69,AI77)</f>
        <v>219</v>
      </c>
      <c r="AM60" s="150">
        <f t="shared" si="24"/>
        <v>110</v>
      </c>
      <c r="AN60" s="150">
        <f t="shared" si="25"/>
        <v>109</v>
      </c>
      <c r="AO60" s="151">
        <f t="shared" si="26"/>
        <v>0</v>
      </c>
      <c r="AP60" s="151">
        <f t="shared" si="27"/>
        <v>0</v>
      </c>
    </row>
    <row r="61" spans="1:42" ht="38.25" x14ac:dyDescent="0.2">
      <c r="A61" s="353" t="s">
        <v>235</v>
      </c>
      <c r="B61" s="354"/>
      <c r="C61" s="354"/>
      <c r="D61" s="354"/>
      <c r="E61" s="354"/>
      <c r="F61" s="355"/>
      <c r="G61" s="34" t="s">
        <v>267</v>
      </c>
      <c r="H61" s="34" t="s">
        <v>267</v>
      </c>
      <c r="I61" s="33">
        <f>SUM(I62)</f>
        <v>339</v>
      </c>
      <c r="J61" s="32" t="s">
        <v>96</v>
      </c>
      <c r="K61" s="80">
        <f>SUM(K62)</f>
        <v>0</v>
      </c>
      <c r="L61" s="31">
        <f>K61/$I62</f>
        <v>0</v>
      </c>
      <c r="M61" s="61">
        <f>SUM(M62)</f>
        <v>1</v>
      </c>
      <c r="N61" s="31">
        <f>M61/$I62</f>
        <v>2.9498525073746312E-3</v>
      </c>
      <c r="O61" s="61">
        <f>SUM(O62)</f>
        <v>54</v>
      </c>
      <c r="P61" s="31">
        <f>O61/$I62</f>
        <v>0.15929203539823009</v>
      </c>
      <c r="Q61" s="61">
        <f>SUM(Q62)</f>
        <v>9</v>
      </c>
      <c r="R61" s="31">
        <f>Q61/$I62</f>
        <v>2.6548672566371681E-2</v>
      </c>
      <c r="S61" s="61">
        <f>SUM(S62)</f>
        <v>61</v>
      </c>
      <c r="T61" s="31">
        <f>S61/$I62</f>
        <v>0.17994100294985252</v>
      </c>
      <c r="U61" s="61">
        <f>SUM(U62)</f>
        <v>0</v>
      </c>
      <c r="V61" s="31">
        <f>U61/$I62</f>
        <v>0</v>
      </c>
      <c r="W61" s="61">
        <f>SUM(W62)</f>
        <v>0</v>
      </c>
      <c r="X61" s="31">
        <f>W61/$I62</f>
        <v>0</v>
      </c>
      <c r="Y61" s="61">
        <f>SUM(Y62)</f>
        <v>0</v>
      </c>
      <c r="Z61" s="31">
        <f>Y61/$I62</f>
        <v>0</v>
      </c>
      <c r="AA61" s="80">
        <f>SUM(AA62)</f>
        <v>0</v>
      </c>
      <c r="AB61" s="31">
        <f>AA61/$I62</f>
        <v>0</v>
      </c>
      <c r="AC61" s="61">
        <f>SUM(AC62)</f>
        <v>0</v>
      </c>
      <c r="AD61" s="31">
        <f>AC61/$I62</f>
        <v>0</v>
      </c>
      <c r="AE61" s="61">
        <f>SUM(AE62)</f>
        <v>0</v>
      </c>
      <c r="AF61" s="31">
        <f>AE61/$I62</f>
        <v>0</v>
      </c>
      <c r="AG61" s="61">
        <f>SUM(AG62)</f>
        <v>0</v>
      </c>
      <c r="AH61" s="31">
        <f>AG61/$I62</f>
        <v>0</v>
      </c>
      <c r="AI61" s="61">
        <f t="shared" si="163"/>
        <v>125</v>
      </c>
      <c r="AJ61" s="30">
        <f t="shared" ref="AJ61:AJ108" si="176">AI61/I61</f>
        <v>0.36873156342182889</v>
      </c>
      <c r="AK61" s="341"/>
      <c r="AM61" s="150">
        <f t="shared" si="24"/>
        <v>55</v>
      </c>
      <c r="AN61" s="150">
        <f t="shared" si="25"/>
        <v>70</v>
      </c>
      <c r="AO61" s="151">
        <f t="shared" si="26"/>
        <v>0</v>
      </c>
      <c r="AP61" s="151">
        <f t="shared" si="27"/>
        <v>0</v>
      </c>
    </row>
    <row r="62" spans="1:42" ht="87" customHeight="1" x14ac:dyDescent="0.2">
      <c r="A62" s="27">
        <v>4</v>
      </c>
      <c r="B62" s="26" t="s">
        <v>5</v>
      </c>
      <c r="C62" s="27" t="s">
        <v>36</v>
      </c>
      <c r="D62" s="26" t="s">
        <v>85</v>
      </c>
      <c r="E62" s="41"/>
      <c r="F62" s="40" t="s">
        <v>95</v>
      </c>
      <c r="G62" s="40" t="s">
        <v>94</v>
      </c>
      <c r="H62" s="40" t="s">
        <v>258</v>
      </c>
      <c r="I62" s="23">
        <f>SUM(I63:I66)+324</f>
        <v>339</v>
      </c>
      <c r="J62" s="22" t="s">
        <v>0</v>
      </c>
      <c r="K62" s="29">
        <f>IF(K67&gt;0,SUM(K63:K66)+54,SUM(K63:K66))</f>
        <v>0</v>
      </c>
      <c r="L62" s="21">
        <f t="shared" ref="L62:L67" si="177">K62/$I62</f>
        <v>0</v>
      </c>
      <c r="M62" s="29">
        <f>IF(M67&gt;0,SUM(M63:M66)+54,SUM(M63:M66))</f>
        <v>1</v>
      </c>
      <c r="N62" s="21">
        <f t="shared" ref="N62:N67" si="178">M62/$I62</f>
        <v>2.9498525073746312E-3</v>
      </c>
      <c r="O62" s="29">
        <f>IF(O67&gt;0,SUM(O63:O66)+54,SUM(O63:O66))</f>
        <v>54</v>
      </c>
      <c r="P62" s="21">
        <f t="shared" ref="P62:P67" si="179">O62/$I62</f>
        <v>0.15929203539823009</v>
      </c>
      <c r="Q62" s="29">
        <f>IF(Q67&gt;0,SUM(Q63:Q66)+54,SUM(Q63:Q66))</f>
        <v>9</v>
      </c>
      <c r="R62" s="21">
        <f t="shared" ref="R62:R67" si="180">Q62/$I62</f>
        <v>2.6548672566371681E-2</v>
      </c>
      <c r="S62" s="29">
        <f>IF(S67&gt;0,SUM(S63:S66)+54,SUM(S63:S66))</f>
        <v>61</v>
      </c>
      <c r="T62" s="21">
        <f t="shared" ref="T62:T67" si="181">S62/$I62</f>
        <v>0.17994100294985252</v>
      </c>
      <c r="U62" s="29">
        <f>IF(U67&gt;0,SUM(U63:U66)+54,SUM(U63:U66))</f>
        <v>0</v>
      </c>
      <c r="V62" s="21">
        <f t="shared" ref="V62:V67" si="182">U62/$I62</f>
        <v>0</v>
      </c>
      <c r="W62" s="29">
        <f>IF(W67&gt;0,SUM(W63:W66)+54,SUM(W63:W66))</f>
        <v>0</v>
      </c>
      <c r="X62" s="21">
        <f t="shared" ref="X62:X67" si="183">W62/$I62</f>
        <v>0</v>
      </c>
      <c r="Y62" s="29">
        <f>IF(Y67&gt;0,SUM(Y63:Y66)+54,SUM(Y63:Y66))</f>
        <v>0</v>
      </c>
      <c r="Z62" s="21">
        <f t="shared" ref="Z62:Z67" si="184">Y62/$I62</f>
        <v>0</v>
      </c>
      <c r="AA62" s="29">
        <f>IF(AA67&gt;0,SUM(AA63:AA66)+54,SUM(AA63:AA66))</f>
        <v>0</v>
      </c>
      <c r="AB62" s="21">
        <f t="shared" ref="AB62:AB67" si="185">AA62/$I62</f>
        <v>0</v>
      </c>
      <c r="AC62" s="29">
        <f>IF(AC67&gt;0,SUM(AC63:AC66)+54,SUM(AC63:AC66))</f>
        <v>0</v>
      </c>
      <c r="AD62" s="21">
        <f t="shared" ref="AD62:AD67" si="186">AC62/$I62</f>
        <v>0</v>
      </c>
      <c r="AE62" s="29">
        <f>IF(AE67&gt;0,SUM(AE63:AE66)+54,SUM(AE63:AE66))</f>
        <v>0</v>
      </c>
      <c r="AF62" s="21">
        <f t="shared" ref="AF62:AF67" si="187">AE62/$I62</f>
        <v>0</v>
      </c>
      <c r="AG62" s="29">
        <f>IF(AG67&gt;0,SUM(AG63:AG66)+54,SUM(AG63:AG66))</f>
        <v>0</v>
      </c>
      <c r="AH62" s="21">
        <f t="shared" ref="AH62:AH67" si="188">AG62/$I62</f>
        <v>0</v>
      </c>
      <c r="AI62" s="39">
        <f t="shared" si="163"/>
        <v>125</v>
      </c>
      <c r="AJ62" s="19">
        <f t="shared" si="176"/>
        <v>0.36873156342182889</v>
      </c>
      <c r="AK62" s="339"/>
      <c r="AM62" s="150">
        <f t="shared" si="24"/>
        <v>55</v>
      </c>
      <c r="AN62" s="150">
        <f t="shared" si="25"/>
        <v>70</v>
      </c>
      <c r="AO62" s="151">
        <f t="shared" si="26"/>
        <v>0</v>
      </c>
      <c r="AP62" s="151">
        <f t="shared" si="27"/>
        <v>0</v>
      </c>
    </row>
    <row r="63" spans="1:42" ht="60" x14ac:dyDescent="0.2">
      <c r="A63" s="17">
        <v>4</v>
      </c>
      <c r="B63" s="16" t="s">
        <v>5</v>
      </c>
      <c r="C63" s="17" t="s">
        <v>36</v>
      </c>
      <c r="D63" s="16" t="s">
        <v>85</v>
      </c>
      <c r="E63" s="38" t="s">
        <v>14</v>
      </c>
      <c r="F63" s="37" t="s">
        <v>93</v>
      </c>
      <c r="G63" s="13" t="s">
        <v>92</v>
      </c>
      <c r="H63" s="13" t="s">
        <v>92</v>
      </c>
      <c r="I63" s="12">
        <v>2</v>
      </c>
      <c r="J63" s="36" t="s">
        <v>0</v>
      </c>
      <c r="K63" s="10">
        <f>[1]KAJIAN!$V7</f>
        <v>0</v>
      </c>
      <c r="L63" s="9">
        <f t="shared" si="177"/>
        <v>0</v>
      </c>
      <c r="M63" s="10">
        <f>[1]KAJIAN!$W7</f>
        <v>1</v>
      </c>
      <c r="N63" s="9">
        <f t="shared" si="178"/>
        <v>0.5</v>
      </c>
      <c r="O63" s="10">
        <f>[1]KAJIAN!$X7</f>
        <v>0</v>
      </c>
      <c r="P63" s="9">
        <f t="shared" si="179"/>
        <v>0</v>
      </c>
      <c r="Q63" s="10">
        <f>[1]KAJIAN!$Y7</f>
        <v>0</v>
      </c>
      <c r="R63" s="9">
        <f t="shared" si="180"/>
        <v>0</v>
      </c>
      <c r="S63" s="10">
        <f>[1]KAJIAN!$Z7</f>
        <v>0</v>
      </c>
      <c r="T63" s="9">
        <f t="shared" si="181"/>
        <v>0</v>
      </c>
      <c r="U63" s="10">
        <f>[1]KAJIAN!$AA7</f>
        <v>0</v>
      </c>
      <c r="V63" s="9">
        <f t="shared" si="182"/>
        <v>0</v>
      </c>
      <c r="W63" s="10">
        <f>[1]KAJIAN!$AB7</f>
        <v>0</v>
      </c>
      <c r="X63" s="9">
        <f t="shared" si="183"/>
        <v>0</v>
      </c>
      <c r="Y63" s="10">
        <f>[1]KAJIAN!$AC7</f>
        <v>0</v>
      </c>
      <c r="Z63" s="9">
        <f t="shared" si="184"/>
        <v>0</v>
      </c>
      <c r="AA63" s="10">
        <f>[1]KAJIAN!$AD7</f>
        <v>0</v>
      </c>
      <c r="AB63" s="9">
        <f t="shared" si="185"/>
        <v>0</v>
      </c>
      <c r="AC63" s="10">
        <f>[1]KAJIAN!$AE7</f>
        <v>0</v>
      </c>
      <c r="AD63" s="9">
        <f t="shared" si="186"/>
        <v>0</v>
      </c>
      <c r="AE63" s="10">
        <f>[1]KAJIAN!$AF7</f>
        <v>0</v>
      </c>
      <c r="AF63" s="9">
        <f t="shared" si="187"/>
        <v>0</v>
      </c>
      <c r="AG63" s="10">
        <f>[1]KAJIAN!$AG7</f>
        <v>0</v>
      </c>
      <c r="AH63" s="9">
        <f t="shared" si="188"/>
        <v>0</v>
      </c>
      <c r="AI63" s="8">
        <f t="shared" si="163"/>
        <v>1</v>
      </c>
      <c r="AJ63" s="7">
        <f t="shared" si="176"/>
        <v>0.5</v>
      </c>
      <c r="AK63" s="343" t="s">
        <v>283</v>
      </c>
      <c r="AL63" s="6"/>
      <c r="AM63" s="150">
        <f t="shared" si="24"/>
        <v>1</v>
      </c>
      <c r="AN63" s="150">
        <f t="shared" si="25"/>
        <v>0</v>
      </c>
      <c r="AO63" s="151">
        <f t="shared" si="26"/>
        <v>0</v>
      </c>
      <c r="AP63" s="151">
        <f t="shared" si="27"/>
        <v>0</v>
      </c>
    </row>
    <row r="64" spans="1:42" ht="38.25" x14ac:dyDescent="0.2">
      <c r="A64" s="17">
        <v>4</v>
      </c>
      <c r="B64" s="16" t="s">
        <v>5</v>
      </c>
      <c r="C64" s="17" t="s">
        <v>36</v>
      </c>
      <c r="D64" s="16" t="s">
        <v>85</v>
      </c>
      <c r="E64" s="38" t="s">
        <v>5</v>
      </c>
      <c r="F64" s="37" t="s">
        <v>91</v>
      </c>
      <c r="G64" s="13" t="s">
        <v>90</v>
      </c>
      <c r="H64" s="13" t="s">
        <v>90</v>
      </c>
      <c r="I64" s="12">
        <v>8</v>
      </c>
      <c r="J64" s="36" t="s">
        <v>0</v>
      </c>
      <c r="K64" s="10">
        <f>[1]KAJIAN!$V8</f>
        <v>0</v>
      </c>
      <c r="L64" s="9">
        <f t="shared" si="177"/>
        <v>0</v>
      </c>
      <c r="M64" s="10">
        <f>[1]KAJIAN!$W8</f>
        <v>0</v>
      </c>
      <c r="N64" s="9">
        <f t="shared" si="178"/>
        <v>0</v>
      </c>
      <c r="O64" s="10">
        <f>[1]KAJIAN!$X8</f>
        <v>0</v>
      </c>
      <c r="P64" s="9">
        <f t="shared" si="179"/>
        <v>0</v>
      </c>
      <c r="Q64" s="10">
        <f>[1]KAJIAN!$Y8</f>
        <v>9</v>
      </c>
      <c r="R64" s="9">
        <f t="shared" si="180"/>
        <v>1.125</v>
      </c>
      <c r="S64" s="10">
        <f>[1]KAJIAN!$Z8</f>
        <v>6</v>
      </c>
      <c r="T64" s="9">
        <f t="shared" si="181"/>
        <v>0.75</v>
      </c>
      <c r="U64" s="10">
        <f>[1]KAJIAN!$AA8</f>
        <v>0</v>
      </c>
      <c r="V64" s="9">
        <f t="shared" si="182"/>
        <v>0</v>
      </c>
      <c r="W64" s="10">
        <f>[1]KAJIAN!$AB8</f>
        <v>0</v>
      </c>
      <c r="X64" s="9">
        <f t="shared" si="183"/>
        <v>0</v>
      </c>
      <c r="Y64" s="10">
        <f>[1]KAJIAN!$AC8</f>
        <v>0</v>
      </c>
      <c r="Z64" s="9">
        <f t="shared" si="184"/>
        <v>0</v>
      </c>
      <c r="AA64" s="10">
        <f>[1]KAJIAN!$AD8</f>
        <v>0</v>
      </c>
      <c r="AB64" s="9">
        <f t="shared" si="185"/>
        <v>0</v>
      </c>
      <c r="AC64" s="10">
        <f>[1]KAJIAN!$AE8</f>
        <v>0</v>
      </c>
      <c r="AD64" s="9">
        <f t="shared" si="186"/>
        <v>0</v>
      </c>
      <c r="AE64" s="10">
        <f>[1]KAJIAN!$AF8</f>
        <v>0</v>
      </c>
      <c r="AF64" s="9">
        <f t="shared" si="187"/>
        <v>0</v>
      </c>
      <c r="AG64" s="10">
        <f>[1]KAJIAN!$AG8</f>
        <v>0</v>
      </c>
      <c r="AH64" s="9">
        <f t="shared" si="188"/>
        <v>0</v>
      </c>
      <c r="AI64" s="8">
        <f t="shared" si="163"/>
        <v>15</v>
      </c>
      <c r="AJ64" s="7">
        <f t="shared" si="176"/>
        <v>1.875</v>
      </c>
      <c r="AK64" s="342"/>
      <c r="AM64" s="150">
        <f t="shared" si="24"/>
        <v>0</v>
      </c>
      <c r="AN64" s="150">
        <f t="shared" si="25"/>
        <v>15</v>
      </c>
      <c r="AO64" s="151">
        <f t="shared" si="26"/>
        <v>0</v>
      </c>
      <c r="AP64" s="151">
        <f t="shared" si="27"/>
        <v>0</v>
      </c>
    </row>
    <row r="65" spans="1:42" ht="25.5" x14ac:dyDescent="0.2">
      <c r="A65" s="17">
        <v>4</v>
      </c>
      <c r="B65" s="16" t="s">
        <v>5</v>
      </c>
      <c r="C65" s="17" t="s">
        <v>36</v>
      </c>
      <c r="D65" s="16" t="s">
        <v>85</v>
      </c>
      <c r="E65" s="38" t="s">
        <v>8</v>
      </c>
      <c r="F65" s="37" t="s">
        <v>89</v>
      </c>
      <c r="G65" s="13" t="s">
        <v>88</v>
      </c>
      <c r="H65" s="13" t="s">
        <v>88</v>
      </c>
      <c r="I65" s="12">
        <v>1</v>
      </c>
      <c r="J65" s="36" t="s">
        <v>0</v>
      </c>
      <c r="K65" s="10">
        <f>[1]KAJIAN!$V9</f>
        <v>0</v>
      </c>
      <c r="L65" s="9">
        <f t="shared" si="177"/>
        <v>0</v>
      </c>
      <c r="M65" s="10">
        <f>[1]KAJIAN!$W9</f>
        <v>0</v>
      </c>
      <c r="N65" s="9">
        <f t="shared" si="178"/>
        <v>0</v>
      </c>
      <c r="O65" s="10">
        <f>[1]KAJIAN!$X9</f>
        <v>0</v>
      </c>
      <c r="P65" s="9">
        <f t="shared" si="179"/>
        <v>0</v>
      </c>
      <c r="Q65" s="10">
        <f>[1]KAJIAN!$Y9</f>
        <v>0</v>
      </c>
      <c r="R65" s="9">
        <f t="shared" si="180"/>
        <v>0</v>
      </c>
      <c r="S65" s="10">
        <f>[1]KAJIAN!$Z9</f>
        <v>0</v>
      </c>
      <c r="T65" s="9">
        <f t="shared" si="181"/>
        <v>0</v>
      </c>
      <c r="U65" s="10">
        <f>[1]KAJIAN!$AA9</f>
        <v>0</v>
      </c>
      <c r="V65" s="9">
        <f t="shared" si="182"/>
        <v>0</v>
      </c>
      <c r="W65" s="10">
        <f>[1]KAJIAN!$AB9</f>
        <v>0</v>
      </c>
      <c r="X65" s="9">
        <f t="shared" si="183"/>
        <v>0</v>
      </c>
      <c r="Y65" s="10">
        <f>[1]KAJIAN!$AC9</f>
        <v>0</v>
      </c>
      <c r="Z65" s="9">
        <f t="shared" si="184"/>
        <v>0</v>
      </c>
      <c r="AA65" s="10">
        <f>[1]KAJIAN!$AD9</f>
        <v>0</v>
      </c>
      <c r="AB65" s="9">
        <f t="shared" si="185"/>
        <v>0</v>
      </c>
      <c r="AC65" s="10">
        <f>[1]KAJIAN!$AE9</f>
        <v>0</v>
      </c>
      <c r="AD65" s="9">
        <f t="shared" si="186"/>
        <v>0</v>
      </c>
      <c r="AE65" s="10">
        <f>[1]KAJIAN!$AF9</f>
        <v>0</v>
      </c>
      <c r="AF65" s="9">
        <f t="shared" si="187"/>
        <v>0</v>
      </c>
      <c r="AG65" s="10">
        <f>[1]KAJIAN!$AG9</f>
        <v>0</v>
      </c>
      <c r="AH65" s="9">
        <f t="shared" si="188"/>
        <v>0</v>
      </c>
      <c r="AI65" s="8">
        <f>SUM(AG65,AE65,AC65,AA65,Y65,W65,U65,S65,Q65,O65,M65,K65)</f>
        <v>0</v>
      </c>
      <c r="AJ65" s="7">
        <f t="shared" si="176"/>
        <v>0</v>
      </c>
      <c r="AK65" s="342"/>
      <c r="AM65" s="150">
        <f t="shared" si="24"/>
        <v>0</v>
      </c>
      <c r="AN65" s="150">
        <f t="shared" si="25"/>
        <v>0</v>
      </c>
      <c r="AO65" s="151">
        <f t="shared" si="26"/>
        <v>0</v>
      </c>
      <c r="AP65" s="151">
        <f t="shared" si="27"/>
        <v>0</v>
      </c>
    </row>
    <row r="66" spans="1:42" ht="63.75" x14ac:dyDescent="0.2">
      <c r="A66" s="17">
        <v>4</v>
      </c>
      <c r="B66" s="16" t="s">
        <v>5</v>
      </c>
      <c r="C66" s="17" t="s">
        <v>36</v>
      </c>
      <c r="D66" s="16" t="s">
        <v>85</v>
      </c>
      <c r="E66" s="38" t="s">
        <v>3</v>
      </c>
      <c r="F66" s="37" t="s">
        <v>87</v>
      </c>
      <c r="G66" s="13" t="s">
        <v>86</v>
      </c>
      <c r="H66" s="13" t="s">
        <v>86</v>
      </c>
      <c r="I66" s="12">
        <v>4</v>
      </c>
      <c r="J66" s="36" t="s">
        <v>0</v>
      </c>
      <c r="K66" s="10">
        <f>[1]KAJIAN!$V10</f>
        <v>0</v>
      </c>
      <c r="L66" s="9">
        <f t="shared" si="177"/>
        <v>0</v>
      </c>
      <c r="M66" s="10">
        <f>[1]KAJIAN!$W10</f>
        <v>0</v>
      </c>
      <c r="N66" s="9">
        <f t="shared" si="178"/>
        <v>0</v>
      </c>
      <c r="O66" s="10">
        <f>[1]KAJIAN!$X10</f>
        <v>0</v>
      </c>
      <c r="P66" s="9">
        <f t="shared" si="179"/>
        <v>0</v>
      </c>
      <c r="Q66" s="10">
        <f>[1]KAJIAN!$Y10</f>
        <v>0</v>
      </c>
      <c r="R66" s="9">
        <f t="shared" si="180"/>
        <v>0</v>
      </c>
      <c r="S66" s="10">
        <f>[1]KAJIAN!$Z10</f>
        <v>1</v>
      </c>
      <c r="T66" s="9">
        <f t="shared" si="181"/>
        <v>0.25</v>
      </c>
      <c r="U66" s="10">
        <f>[1]KAJIAN!$AA10</f>
        <v>0</v>
      </c>
      <c r="V66" s="9">
        <f t="shared" si="182"/>
        <v>0</v>
      </c>
      <c r="W66" s="10">
        <f>[1]KAJIAN!$AB10</f>
        <v>0</v>
      </c>
      <c r="X66" s="9">
        <f t="shared" si="183"/>
        <v>0</v>
      </c>
      <c r="Y66" s="10">
        <f>[1]KAJIAN!$AC10</f>
        <v>0</v>
      </c>
      <c r="Z66" s="9">
        <f t="shared" si="184"/>
        <v>0</v>
      </c>
      <c r="AA66" s="10">
        <f>[1]KAJIAN!$AD10</f>
        <v>0</v>
      </c>
      <c r="AB66" s="9">
        <f t="shared" si="185"/>
        <v>0</v>
      </c>
      <c r="AC66" s="10">
        <f>[1]KAJIAN!$AE10</f>
        <v>0</v>
      </c>
      <c r="AD66" s="9">
        <f t="shared" si="186"/>
        <v>0</v>
      </c>
      <c r="AE66" s="10">
        <f>[1]KAJIAN!$AF10</f>
        <v>0</v>
      </c>
      <c r="AF66" s="9">
        <f t="shared" si="187"/>
        <v>0</v>
      </c>
      <c r="AG66" s="10">
        <f>[1]KAJIAN!$AG10</f>
        <v>0</v>
      </c>
      <c r="AH66" s="9">
        <f t="shared" si="188"/>
        <v>0</v>
      </c>
      <c r="AI66" s="8">
        <f t="shared" si="163"/>
        <v>1</v>
      </c>
      <c r="AJ66" s="7">
        <f t="shared" si="176"/>
        <v>0.25</v>
      </c>
      <c r="AK66" s="342"/>
      <c r="AM66" s="150">
        <f t="shared" si="24"/>
        <v>0</v>
      </c>
      <c r="AN66" s="150">
        <f t="shared" si="25"/>
        <v>1</v>
      </c>
      <c r="AO66" s="151">
        <f t="shared" si="26"/>
        <v>0</v>
      </c>
      <c r="AP66" s="151">
        <f t="shared" si="27"/>
        <v>0</v>
      </c>
    </row>
    <row r="67" spans="1:42" s="100" customFormat="1" ht="51" x14ac:dyDescent="0.2">
      <c r="A67" s="17">
        <v>4</v>
      </c>
      <c r="B67" s="16" t="s">
        <v>5</v>
      </c>
      <c r="C67" s="17" t="s">
        <v>36</v>
      </c>
      <c r="D67" s="16" t="s">
        <v>85</v>
      </c>
      <c r="E67" s="38" t="s">
        <v>25</v>
      </c>
      <c r="F67" s="37" t="s">
        <v>249</v>
      </c>
      <c r="G67" s="13" t="s">
        <v>250</v>
      </c>
      <c r="H67" s="13" t="s">
        <v>250</v>
      </c>
      <c r="I67" s="99">
        <v>32400</v>
      </c>
      <c r="J67" s="36" t="s">
        <v>26</v>
      </c>
      <c r="K67" s="10">
        <f>[1]HUMAS!$V$9</f>
        <v>0</v>
      </c>
      <c r="L67" s="9">
        <f t="shared" si="177"/>
        <v>0</v>
      </c>
      <c r="M67" s="10">
        <v>0</v>
      </c>
      <c r="N67" s="9">
        <f t="shared" si="178"/>
        <v>0</v>
      </c>
      <c r="O67" s="10">
        <f>[1]HUMAS!$X$9</f>
        <v>10800</v>
      </c>
      <c r="P67" s="9">
        <f t="shared" si="179"/>
        <v>0.33333333333333331</v>
      </c>
      <c r="Q67" s="10">
        <f>[1]HUMAS!$Y$9</f>
        <v>0</v>
      </c>
      <c r="R67" s="9">
        <f t="shared" si="180"/>
        <v>0</v>
      </c>
      <c r="S67" s="10">
        <f>[1]HUMAS!$Z$9</f>
        <v>4900</v>
      </c>
      <c r="T67" s="9">
        <f t="shared" si="181"/>
        <v>0.15123456790123457</v>
      </c>
      <c r="U67" s="10">
        <f>[1]HUMAS!$AA$9</f>
        <v>0</v>
      </c>
      <c r="V67" s="9">
        <f t="shared" si="182"/>
        <v>0</v>
      </c>
      <c r="W67" s="10">
        <f>[1]HUMAS!$AB$9</f>
        <v>0</v>
      </c>
      <c r="X67" s="9">
        <f t="shared" si="183"/>
        <v>0</v>
      </c>
      <c r="Y67" s="10">
        <f>[1]HUMAS!$AC$9</f>
        <v>0</v>
      </c>
      <c r="Z67" s="9">
        <f t="shared" si="184"/>
        <v>0</v>
      </c>
      <c r="AA67" s="10">
        <f>[1]HUMAS!$AD$9</f>
        <v>0</v>
      </c>
      <c r="AB67" s="9">
        <f t="shared" si="185"/>
        <v>0</v>
      </c>
      <c r="AC67" s="10">
        <f>[1]HUMAS!$AE$9</f>
        <v>0</v>
      </c>
      <c r="AD67" s="9">
        <f t="shared" si="186"/>
        <v>0</v>
      </c>
      <c r="AE67" s="10">
        <f>[1]HUMAS!$AF$9</f>
        <v>0</v>
      </c>
      <c r="AF67" s="9">
        <f t="shared" si="187"/>
        <v>0</v>
      </c>
      <c r="AG67" s="10">
        <f>[1]HUMAS!$AG$9</f>
        <v>0</v>
      </c>
      <c r="AH67" s="9">
        <f t="shared" si="188"/>
        <v>0</v>
      </c>
      <c r="AI67" s="8">
        <f t="shared" si="163"/>
        <v>15700</v>
      </c>
      <c r="AJ67" s="9">
        <f t="shared" si="176"/>
        <v>0.48456790123456789</v>
      </c>
      <c r="AK67" s="123"/>
      <c r="AM67" s="150">
        <f t="shared" si="24"/>
        <v>10800</v>
      </c>
      <c r="AN67" s="150">
        <f t="shared" si="25"/>
        <v>4900</v>
      </c>
      <c r="AO67" s="151">
        <f t="shared" si="26"/>
        <v>0</v>
      </c>
      <c r="AP67" s="151">
        <f t="shared" si="27"/>
        <v>0</v>
      </c>
    </row>
    <row r="68" spans="1:42" ht="25.5" hidden="1" customHeight="1" x14ac:dyDescent="0.2">
      <c r="A68" s="378" t="s">
        <v>38</v>
      </c>
      <c r="B68" s="379"/>
      <c r="C68" s="379"/>
      <c r="D68" s="379"/>
      <c r="E68" s="379"/>
      <c r="F68" s="380"/>
      <c r="G68" s="34" t="s">
        <v>84</v>
      </c>
      <c r="H68" s="34" t="s">
        <v>84</v>
      </c>
      <c r="I68" s="33">
        <v>100</v>
      </c>
      <c r="J68" s="32" t="s">
        <v>68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>
        <f t="shared" si="163"/>
        <v>0</v>
      </c>
      <c r="AJ68" s="12">
        <f t="shared" si="176"/>
        <v>0</v>
      </c>
      <c r="AK68" s="345"/>
      <c r="AM68" s="150">
        <f t="shared" si="24"/>
        <v>0</v>
      </c>
      <c r="AN68" s="150">
        <f t="shared" si="25"/>
        <v>0</v>
      </c>
      <c r="AO68" s="151">
        <f t="shared" si="26"/>
        <v>0</v>
      </c>
      <c r="AP68" s="151">
        <f t="shared" si="27"/>
        <v>0</v>
      </c>
    </row>
    <row r="69" spans="1:42" ht="46.15" customHeight="1" x14ac:dyDescent="0.2">
      <c r="A69" s="353" t="s">
        <v>275</v>
      </c>
      <c r="B69" s="354"/>
      <c r="C69" s="354"/>
      <c r="D69" s="354"/>
      <c r="E69" s="354"/>
      <c r="F69" s="355"/>
      <c r="G69" s="34" t="s">
        <v>276</v>
      </c>
      <c r="H69" s="34" t="s">
        <v>276</v>
      </c>
      <c r="I69" s="33">
        <f>SUM(I70)</f>
        <v>22</v>
      </c>
      <c r="J69" s="32" t="s">
        <v>96</v>
      </c>
      <c r="K69" s="61">
        <f>SUM(K70)</f>
        <v>1</v>
      </c>
      <c r="L69" s="31">
        <f>K69/$I70</f>
        <v>4.5454545454545456E-2</v>
      </c>
      <c r="M69" s="61">
        <f>SUM(M70)</f>
        <v>0</v>
      </c>
      <c r="N69" s="31">
        <f>M69/$I70</f>
        <v>0</v>
      </c>
      <c r="O69" s="80">
        <f>SUM(O70)</f>
        <v>0</v>
      </c>
      <c r="P69" s="31">
        <f>O69/$I70</f>
        <v>0</v>
      </c>
      <c r="Q69" s="61">
        <f>SUM(Q70)</f>
        <v>0</v>
      </c>
      <c r="R69" s="31">
        <f>Q69/$I70</f>
        <v>0</v>
      </c>
      <c r="S69" s="80">
        <f>SUM(S70)</f>
        <v>0</v>
      </c>
      <c r="T69" s="31">
        <f>S69/$I70</f>
        <v>0</v>
      </c>
      <c r="U69" s="61">
        <f>SUM(U70)</f>
        <v>0</v>
      </c>
      <c r="V69" s="31">
        <f>U69/$I70</f>
        <v>0</v>
      </c>
      <c r="W69" s="80">
        <f>SUM(W70)</f>
        <v>0</v>
      </c>
      <c r="X69" s="31">
        <f>W69/$I70</f>
        <v>0</v>
      </c>
      <c r="Y69" s="61">
        <f>SUM(Y70)</f>
        <v>0</v>
      </c>
      <c r="Z69" s="31">
        <f>Y69/$I70</f>
        <v>0</v>
      </c>
      <c r="AA69" s="80">
        <f>SUM(AA70)</f>
        <v>0</v>
      </c>
      <c r="AB69" s="31">
        <f>AA69/$I70</f>
        <v>0</v>
      </c>
      <c r="AC69" s="61">
        <f>SUM(AC70)</f>
        <v>0</v>
      </c>
      <c r="AD69" s="31">
        <f>AC69/$I70</f>
        <v>0</v>
      </c>
      <c r="AE69" s="61">
        <f>SUM(AE70)</f>
        <v>0</v>
      </c>
      <c r="AF69" s="31">
        <f>AE69/$I70</f>
        <v>0</v>
      </c>
      <c r="AG69" s="61">
        <f>SUM(AG70)</f>
        <v>0</v>
      </c>
      <c r="AH69" s="31">
        <f>AG69/$I70</f>
        <v>0</v>
      </c>
      <c r="AI69" s="61">
        <f t="shared" ref="AI69" si="189">SUM(AG69,AE69,AC69,AA69,Y69,W69,U69,S69,Q69,O69,M69,K69)</f>
        <v>1</v>
      </c>
      <c r="AJ69" s="30">
        <f t="shared" si="176"/>
        <v>4.5454545454545456E-2</v>
      </c>
      <c r="AK69" s="341"/>
      <c r="AM69" s="150">
        <f t="shared" si="24"/>
        <v>1</v>
      </c>
      <c r="AN69" s="150">
        <f t="shared" si="25"/>
        <v>0</v>
      </c>
      <c r="AO69" s="151">
        <f t="shared" si="26"/>
        <v>0</v>
      </c>
      <c r="AP69" s="151">
        <f t="shared" si="27"/>
        <v>0</v>
      </c>
    </row>
    <row r="70" spans="1:42" ht="38.25" x14ac:dyDescent="0.2">
      <c r="A70" s="27">
        <v>4</v>
      </c>
      <c r="B70" s="26" t="s">
        <v>5</v>
      </c>
      <c r="C70" s="27" t="s">
        <v>36</v>
      </c>
      <c r="D70" s="26" t="s">
        <v>71</v>
      </c>
      <c r="E70" s="41"/>
      <c r="F70" s="40" t="s">
        <v>83</v>
      </c>
      <c r="G70" s="40" t="s">
        <v>82</v>
      </c>
      <c r="H70" s="40" t="s">
        <v>82</v>
      </c>
      <c r="I70" s="23">
        <f>SUM(I71:I76)</f>
        <v>22</v>
      </c>
      <c r="J70" s="22" t="s">
        <v>0</v>
      </c>
      <c r="K70" s="39">
        <f>SUM(K71:K76)</f>
        <v>1</v>
      </c>
      <c r="L70" s="21">
        <f t="shared" ref="L70:L76" si="190">K70/$I70</f>
        <v>4.5454545454545456E-2</v>
      </c>
      <c r="M70" s="39">
        <f>SUM(M71:M76)</f>
        <v>0</v>
      </c>
      <c r="N70" s="21">
        <f t="shared" ref="N70:N76" si="191">M70/$I70</f>
        <v>0</v>
      </c>
      <c r="O70" s="39">
        <f>SUM(O71:O76)</f>
        <v>0</v>
      </c>
      <c r="P70" s="21">
        <f t="shared" ref="P70:P76" si="192">O70/$I70</f>
        <v>0</v>
      </c>
      <c r="Q70" s="39">
        <f>SUM(Q71:Q76)</f>
        <v>0</v>
      </c>
      <c r="R70" s="21">
        <f t="shared" ref="R70:R76" si="193">Q70/$I70</f>
        <v>0</v>
      </c>
      <c r="S70" s="39">
        <f>SUM(S71:S76)</f>
        <v>0</v>
      </c>
      <c r="T70" s="21">
        <f t="shared" ref="T70:T76" si="194">S70/$I70</f>
        <v>0</v>
      </c>
      <c r="U70" s="39">
        <f>SUM(U71:U76)</f>
        <v>0</v>
      </c>
      <c r="V70" s="21">
        <f t="shared" ref="V70:V76" si="195">U70/$I70</f>
        <v>0</v>
      </c>
      <c r="W70" s="39">
        <f>SUM(W71:W76)</f>
        <v>0</v>
      </c>
      <c r="X70" s="21">
        <f t="shared" ref="X70:X76" si="196">W70/$I70</f>
        <v>0</v>
      </c>
      <c r="Y70" s="39">
        <f>SUM(Y71:Y76)</f>
        <v>0</v>
      </c>
      <c r="Z70" s="21">
        <f t="shared" ref="Z70:Z76" si="197">Y70/$I70</f>
        <v>0</v>
      </c>
      <c r="AA70" s="39">
        <f>SUM(AA71:AA76)</f>
        <v>0</v>
      </c>
      <c r="AB70" s="21">
        <f t="shared" ref="AB70:AB76" si="198">AA70/$I70</f>
        <v>0</v>
      </c>
      <c r="AC70" s="39">
        <f>SUM(AC71:AC76)</f>
        <v>0</v>
      </c>
      <c r="AD70" s="21">
        <f t="shared" ref="AD70:AD76" si="199">AC70/$I70</f>
        <v>0</v>
      </c>
      <c r="AE70" s="39">
        <f>SUM(AE71:AE76)</f>
        <v>0</v>
      </c>
      <c r="AF70" s="21">
        <f t="shared" ref="AF70:AF76" si="200">AE70/$I70</f>
        <v>0</v>
      </c>
      <c r="AG70" s="39">
        <f>SUM(AG71:AG76)</f>
        <v>0</v>
      </c>
      <c r="AH70" s="21">
        <f t="shared" ref="AH70:AH76" si="201">AG70/$I70</f>
        <v>0</v>
      </c>
      <c r="AI70" s="39">
        <f t="shared" si="163"/>
        <v>1</v>
      </c>
      <c r="AJ70" s="19">
        <f t="shared" si="176"/>
        <v>4.5454545454545456E-2</v>
      </c>
      <c r="AK70" s="339"/>
      <c r="AM70" s="150">
        <f t="shared" ref="AM70:AM108" si="202">SUM(K70,M70,O70)</f>
        <v>1</v>
      </c>
      <c r="AN70" s="150">
        <f t="shared" ref="AN70:AN108" si="203">SUM(Q70,S70,U70)</f>
        <v>0</v>
      </c>
      <c r="AO70" s="151">
        <f t="shared" ref="AO70:AO108" si="204">SUM(W70,Y70,AA70)</f>
        <v>0</v>
      </c>
      <c r="AP70" s="151">
        <f t="shared" ref="AP70:AP108" si="205">SUM(AC70,AE70,AG70)</f>
        <v>0</v>
      </c>
    </row>
    <row r="71" spans="1:42" ht="38.25" x14ac:dyDescent="0.2">
      <c r="A71" s="17">
        <v>4</v>
      </c>
      <c r="B71" s="16" t="s">
        <v>5</v>
      </c>
      <c r="C71" s="17" t="s">
        <v>36</v>
      </c>
      <c r="D71" s="16" t="s">
        <v>71</v>
      </c>
      <c r="E71" s="38" t="s">
        <v>14</v>
      </c>
      <c r="F71" s="37" t="s">
        <v>81</v>
      </c>
      <c r="G71" s="13" t="s">
        <v>80</v>
      </c>
      <c r="H71" s="13" t="s">
        <v>80</v>
      </c>
      <c r="I71" s="12">
        <v>4</v>
      </c>
      <c r="J71" s="36" t="s">
        <v>0</v>
      </c>
      <c r="K71" s="10">
        <f>[1]GARWAS!$V7</f>
        <v>0</v>
      </c>
      <c r="L71" s="9">
        <f t="shared" si="190"/>
        <v>0</v>
      </c>
      <c r="M71" s="10">
        <f>[1]GARWAS!$W7</f>
        <v>0</v>
      </c>
      <c r="N71" s="9">
        <f t="shared" si="191"/>
        <v>0</v>
      </c>
      <c r="O71" s="10">
        <f>[1]GARWAS!$X7</f>
        <v>0</v>
      </c>
      <c r="P71" s="9">
        <f t="shared" si="192"/>
        <v>0</v>
      </c>
      <c r="Q71" s="10">
        <f>[1]GARWAS!$Y7</f>
        <v>0</v>
      </c>
      <c r="R71" s="9">
        <f t="shared" si="193"/>
        <v>0</v>
      </c>
      <c r="S71" s="10">
        <f>[1]GARWAS!$Z7</f>
        <v>0</v>
      </c>
      <c r="T71" s="9">
        <f t="shared" si="194"/>
        <v>0</v>
      </c>
      <c r="U71" s="10">
        <f>[1]GARWAS!$AA7</f>
        <v>0</v>
      </c>
      <c r="V71" s="9">
        <f t="shared" si="195"/>
        <v>0</v>
      </c>
      <c r="W71" s="10">
        <f>[1]GARWAS!$AB7</f>
        <v>0</v>
      </c>
      <c r="X71" s="9">
        <f t="shared" si="196"/>
        <v>0</v>
      </c>
      <c r="Y71" s="10">
        <f>[1]GARWAS!$AC7</f>
        <v>0</v>
      </c>
      <c r="Z71" s="9">
        <f t="shared" si="197"/>
        <v>0</v>
      </c>
      <c r="AA71" s="10">
        <f>[1]GARWAS!$AD7</f>
        <v>0</v>
      </c>
      <c r="AB71" s="9">
        <f t="shared" si="198"/>
        <v>0</v>
      </c>
      <c r="AC71" s="10">
        <f>[1]GARWAS!$AE7</f>
        <v>0</v>
      </c>
      <c r="AD71" s="9">
        <f t="shared" si="199"/>
        <v>0</v>
      </c>
      <c r="AE71" s="10">
        <f>[1]GARWAS!$AF7</f>
        <v>0</v>
      </c>
      <c r="AF71" s="9">
        <f t="shared" si="200"/>
        <v>0</v>
      </c>
      <c r="AG71" s="10">
        <f>[1]GARWAS!$AG7</f>
        <v>0</v>
      </c>
      <c r="AH71" s="9">
        <f t="shared" si="201"/>
        <v>0</v>
      </c>
      <c r="AI71" s="8">
        <f t="shared" si="163"/>
        <v>0</v>
      </c>
      <c r="AJ71" s="7">
        <f t="shared" si="176"/>
        <v>0</v>
      </c>
      <c r="AK71" s="342"/>
      <c r="AM71" s="150">
        <f t="shared" si="202"/>
        <v>0</v>
      </c>
      <c r="AN71" s="150">
        <f t="shared" si="203"/>
        <v>0</v>
      </c>
      <c r="AO71" s="151">
        <f t="shared" si="204"/>
        <v>0</v>
      </c>
      <c r="AP71" s="151">
        <f t="shared" si="205"/>
        <v>0</v>
      </c>
    </row>
    <row r="72" spans="1:42" ht="38.25" x14ac:dyDescent="0.2">
      <c r="A72" s="17">
        <v>4</v>
      </c>
      <c r="B72" s="16" t="s">
        <v>5</v>
      </c>
      <c r="C72" s="17" t="s">
        <v>36</v>
      </c>
      <c r="D72" s="16" t="s">
        <v>71</v>
      </c>
      <c r="E72" s="38" t="s">
        <v>5</v>
      </c>
      <c r="F72" s="37" t="s">
        <v>79</v>
      </c>
      <c r="G72" s="13" t="s">
        <v>78</v>
      </c>
      <c r="H72" s="13" t="s">
        <v>78</v>
      </c>
      <c r="I72" s="12">
        <v>4</v>
      </c>
      <c r="J72" s="36" t="s">
        <v>0</v>
      </c>
      <c r="K72" s="10">
        <f>[1]GARWAS!$V8</f>
        <v>0</v>
      </c>
      <c r="L72" s="9">
        <f t="shared" si="190"/>
        <v>0</v>
      </c>
      <c r="M72" s="10">
        <f>[1]GARWAS!$W8</f>
        <v>0</v>
      </c>
      <c r="N72" s="9">
        <f t="shared" si="191"/>
        <v>0</v>
      </c>
      <c r="O72" s="10">
        <f>[1]GARWAS!$X8</f>
        <v>0</v>
      </c>
      <c r="P72" s="9">
        <f t="shared" si="192"/>
        <v>0</v>
      </c>
      <c r="Q72" s="10">
        <f>[1]GARWAS!$Y8</f>
        <v>0</v>
      </c>
      <c r="R72" s="9">
        <f t="shared" si="193"/>
        <v>0</v>
      </c>
      <c r="S72" s="10">
        <f>[1]GARWAS!$Z8</f>
        <v>0</v>
      </c>
      <c r="T72" s="9">
        <f t="shared" si="194"/>
        <v>0</v>
      </c>
      <c r="U72" s="10">
        <f>[1]GARWAS!$AA8</f>
        <v>0</v>
      </c>
      <c r="V72" s="9">
        <f t="shared" si="195"/>
        <v>0</v>
      </c>
      <c r="W72" s="10">
        <f>[1]GARWAS!$AB8</f>
        <v>0</v>
      </c>
      <c r="X72" s="9">
        <f t="shared" si="196"/>
        <v>0</v>
      </c>
      <c r="Y72" s="10">
        <f>[1]GARWAS!$AC8</f>
        <v>0</v>
      </c>
      <c r="Z72" s="9">
        <f t="shared" si="197"/>
        <v>0</v>
      </c>
      <c r="AA72" s="10">
        <f>[1]GARWAS!$AD8</f>
        <v>0</v>
      </c>
      <c r="AB72" s="9">
        <f t="shared" si="198"/>
        <v>0</v>
      </c>
      <c r="AC72" s="10">
        <f>[1]GARWAS!$AE8</f>
        <v>0</v>
      </c>
      <c r="AD72" s="9">
        <f t="shared" si="199"/>
        <v>0</v>
      </c>
      <c r="AE72" s="10">
        <f>[1]GARWAS!$AF8</f>
        <v>0</v>
      </c>
      <c r="AF72" s="9">
        <f t="shared" si="200"/>
        <v>0</v>
      </c>
      <c r="AG72" s="10">
        <f>[1]GARWAS!$AG8</f>
        <v>0</v>
      </c>
      <c r="AH72" s="9">
        <f t="shared" si="201"/>
        <v>0</v>
      </c>
      <c r="AI72" s="8">
        <f t="shared" si="163"/>
        <v>0</v>
      </c>
      <c r="AJ72" s="7">
        <f t="shared" si="176"/>
        <v>0</v>
      </c>
      <c r="AK72" s="342"/>
      <c r="AM72" s="150">
        <f t="shared" si="202"/>
        <v>0</v>
      </c>
      <c r="AN72" s="150">
        <f t="shared" si="203"/>
        <v>0</v>
      </c>
      <c r="AO72" s="151">
        <f t="shared" si="204"/>
        <v>0</v>
      </c>
      <c r="AP72" s="151">
        <f t="shared" si="205"/>
        <v>0</v>
      </c>
    </row>
    <row r="73" spans="1:42" ht="25.5" x14ac:dyDescent="0.2">
      <c r="A73" s="17">
        <v>4</v>
      </c>
      <c r="B73" s="16" t="s">
        <v>5</v>
      </c>
      <c r="C73" s="17" t="s">
        <v>36</v>
      </c>
      <c r="D73" s="16" t="s">
        <v>71</v>
      </c>
      <c r="E73" s="38" t="s">
        <v>8</v>
      </c>
      <c r="F73" s="37" t="s">
        <v>77</v>
      </c>
      <c r="G73" s="13" t="s">
        <v>76</v>
      </c>
      <c r="H73" s="13" t="s">
        <v>76</v>
      </c>
      <c r="I73" s="12">
        <v>4</v>
      </c>
      <c r="J73" s="36" t="s">
        <v>0</v>
      </c>
      <c r="K73" s="10">
        <f>[1]GARWAS!$V9</f>
        <v>0</v>
      </c>
      <c r="L73" s="9">
        <f t="shared" si="190"/>
        <v>0</v>
      </c>
      <c r="M73" s="10">
        <f>[1]GARWAS!$W9</f>
        <v>0</v>
      </c>
      <c r="N73" s="9">
        <f t="shared" si="191"/>
        <v>0</v>
      </c>
      <c r="O73" s="10">
        <f>[1]GARWAS!$X9</f>
        <v>0</v>
      </c>
      <c r="P73" s="9">
        <f t="shared" si="192"/>
        <v>0</v>
      </c>
      <c r="Q73" s="10">
        <f>[1]GARWAS!$Y9</f>
        <v>0</v>
      </c>
      <c r="R73" s="9">
        <f t="shared" si="193"/>
        <v>0</v>
      </c>
      <c r="S73" s="10">
        <f>[1]GARWAS!$Z9</f>
        <v>0</v>
      </c>
      <c r="T73" s="9">
        <f t="shared" si="194"/>
        <v>0</v>
      </c>
      <c r="U73" s="10">
        <f>[1]GARWAS!$AA9</f>
        <v>0</v>
      </c>
      <c r="V73" s="9">
        <f t="shared" si="195"/>
        <v>0</v>
      </c>
      <c r="W73" s="10">
        <f>[1]GARWAS!$AB9</f>
        <v>0</v>
      </c>
      <c r="X73" s="9">
        <f t="shared" si="196"/>
        <v>0</v>
      </c>
      <c r="Y73" s="10">
        <f>[1]GARWAS!$AC9</f>
        <v>0</v>
      </c>
      <c r="Z73" s="9">
        <f t="shared" si="197"/>
        <v>0</v>
      </c>
      <c r="AA73" s="10">
        <f>[1]GARWAS!$AD9</f>
        <v>0</v>
      </c>
      <c r="AB73" s="9">
        <f t="shared" si="198"/>
        <v>0</v>
      </c>
      <c r="AC73" s="10">
        <f>[1]GARWAS!$AE9</f>
        <v>0</v>
      </c>
      <c r="AD73" s="9">
        <f t="shared" si="199"/>
        <v>0</v>
      </c>
      <c r="AE73" s="10">
        <f>[1]GARWAS!$AF9</f>
        <v>0</v>
      </c>
      <c r="AF73" s="9">
        <f t="shared" si="200"/>
        <v>0</v>
      </c>
      <c r="AG73" s="10">
        <f>[1]GARWAS!$AG9</f>
        <v>0</v>
      </c>
      <c r="AH73" s="9">
        <f t="shared" si="201"/>
        <v>0</v>
      </c>
      <c r="AI73" s="8">
        <f t="shared" si="163"/>
        <v>0</v>
      </c>
      <c r="AJ73" s="7">
        <f t="shared" si="176"/>
        <v>0</v>
      </c>
      <c r="AK73" s="342"/>
      <c r="AM73" s="150">
        <f t="shared" si="202"/>
        <v>0</v>
      </c>
      <c r="AN73" s="150">
        <f t="shared" si="203"/>
        <v>0</v>
      </c>
      <c r="AO73" s="151">
        <f t="shared" si="204"/>
        <v>0</v>
      </c>
      <c r="AP73" s="151">
        <f t="shared" si="205"/>
        <v>0</v>
      </c>
    </row>
    <row r="74" spans="1:42" ht="38.25" x14ac:dyDescent="0.2">
      <c r="A74" s="17">
        <v>4</v>
      </c>
      <c r="B74" s="16" t="s">
        <v>5</v>
      </c>
      <c r="C74" s="17" t="s">
        <v>36</v>
      </c>
      <c r="D74" s="16" t="s">
        <v>71</v>
      </c>
      <c r="E74" s="38" t="s">
        <v>3</v>
      </c>
      <c r="F74" s="37" t="s">
        <v>75</v>
      </c>
      <c r="G74" s="13" t="s">
        <v>74</v>
      </c>
      <c r="H74" s="13" t="s">
        <v>74</v>
      </c>
      <c r="I74" s="12">
        <v>4</v>
      </c>
      <c r="J74" s="36" t="s">
        <v>0</v>
      </c>
      <c r="K74" s="10">
        <f>[1]GARWAS!$V10</f>
        <v>0</v>
      </c>
      <c r="L74" s="9">
        <f t="shared" si="190"/>
        <v>0</v>
      </c>
      <c r="M74" s="10">
        <f>[1]GARWAS!$W10</f>
        <v>0</v>
      </c>
      <c r="N74" s="9">
        <f t="shared" si="191"/>
        <v>0</v>
      </c>
      <c r="O74" s="10">
        <f>[1]GARWAS!$X10</f>
        <v>0</v>
      </c>
      <c r="P74" s="9">
        <f t="shared" si="192"/>
        <v>0</v>
      </c>
      <c r="Q74" s="10">
        <f>[1]GARWAS!$Y10</f>
        <v>0</v>
      </c>
      <c r="R74" s="9">
        <f t="shared" si="193"/>
        <v>0</v>
      </c>
      <c r="S74" s="10">
        <f>[1]GARWAS!$Z10</f>
        <v>0</v>
      </c>
      <c r="T74" s="9">
        <f t="shared" si="194"/>
        <v>0</v>
      </c>
      <c r="U74" s="10">
        <f>[1]GARWAS!$AA10</f>
        <v>0</v>
      </c>
      <c r="V74" s="9">
        <f t="shared" si="195"/>
        <v>0</v>
      </c>
      <c r="W74" s="10">
        <f>[1]GARWAS!$AB10</f>
        <v>0</v>
      </c>
      <c r="X74" s="9">
        <f t="shared" si="196"/>
        <v>0</v>
      </c>
      <c r="Y74" s="10">
        <f>[1]GARWAS!$AC10</f>
        <v>0</v>
      </c>
      <c r="Z74" s="9">
        <f t="shared" si="197"/>
        <v>0</v>
      </c>
      <c r="AA74" s="10">
        <f>[1]GARWAS!$AD10</f>
        <v>0</v>
      </c>
      <c r="AB74" s="9">
        <f t="shared" si="198"/>
        <v>0</v>
      </c>
      <c r="AC74" s="10">
        <f>[1]GARWAS!$AE10</f>
        <v>0</v>
      </c>
      <c r="AD74" s="9">
        <f t="shared" si="199"/>
        <v>0</v>
      </c>
      <c r="AE74" s="10">
        <f>[1]GARWAS!$AF10</f>
        <v>0</v>
      </c>
      <c r="AF74" s="9">
        <f t="shared" si="200"/>
        <v>0</v>
      </c>
      <c r="AG74" s="10">
        <f>[1]GARWAS!$AG10</f>
        <v>0</v>
      </c>
      <c r="AH74" s="9">
        <f t="shared" si="201"/>
        <v>0</v>
      </c>
      <c r="AI74" s="8">
        <f t="shared" si="163"/>
        <v>0</v>
      </c>
      <c r="AJ74" s="7">
        <f t="shared" si="176"/>
        <v>0</v>
      </c>
      <c r="AK74" s="342"/>
      <c r="AM74" s="150">
        <f t="shared" si="202"/>
        <v>0</v>
      </c>
      <c r="AN74" s="150">
        <f t="shared" si="203"/>
        <v>0</v>
      </c>
      <c r="AO74" s="151">
        <f t="shared" si="204"/>
        <v>0</v>
      </c>
      <c r="AP74" s="151">
        <f t="shared" si="205"/>
        <v>0</v>
      </c>
    </row>
    <row r="75" spans="1:42" ht="38.25" x14ac:dyDescent="0.2">
      <c r="A75" s="17">
        <v>4</v>
      </c>
      <c r="B75" s="16" t="s">
        <v>5</v>
      </c>
      <c r="C75" s="17" t="s">
        <v>36</v>
      </c>
      <c r="D75" s="16" t="s">
        <v>71</v>
      </c>
      <c r="E75" s="38" t="s">
        <v>29</v>
      </c>
      <c r="F75" s="37" t="s">
        <v>73</v>
      </c>
      <c r="G75" s="13" t="s">
        <v>72</v>
      </c>
      <c r="H75" s="13" t="s">
        <v>72</v>
      </c>
      <c r="I75" s="18">
        <v>2</v>
      </c>
      <c r="J75" s="36" t="s">
        <v>0</v>
      </c>
      <c r="K75" s="10">
        <f>[1]GARWAS!$V11</f>
        <v>1</v>
      </c>
      <c r="L75" s="9">
        <f t="shared" si="190"/>
        <v>0.5</v>
      </c>
      <c r="M75" s="10">
        <f>[1]GARWAS!$W11</f>
        <v>0</v>
      </c>
      <c r="N75" s="9">
        <f t="shared" si="191"/>
        <v>0</v>
      </c>
      <c r="O75" s="10">
        <f>[1]GARWAS!$X11</f>
        <v>0</v>
      </c>
      <c r="P75" s="9">
        <f t="shared" si="192"/>
        <v>0</v>
      </c>
      <c r="Q75" s="10">
        <f>[1]GARWAS!$Y11</f>
        <v>0</v>
      </c>
      <c r="R75" s="9">
        <f t="shared" si="193"/>
        <v>0</v>
      </c>
      <c r="S75" s="10">
        <f>[1]GARWAS!$Z11</f>
        <v>0</v>
      </c>
      <c r="T75" s="9">
        <f t="shared" si="194"/>
        <v>0</v>
      </c>
      <c r="U75" s="10">
        <f>[1]GARWAS!$AA11</f>
        <v>0</v>
      </c>
      <c r="V75" s="9">
        <f t="shared" si="195"/>
        <v>0</v>
      </c>
      <c r="W75" s="10">
        <f>[1]GARWAS!$AB11</f>
        <v>0</v>
      </c>
      <c r="X75" s="9">
        <f t="shared" si="196"/>
        <v>0</v>
      </c>
      <c r="Y75" s="10">
        <f>[1]GARWAS!$AC11</f>
        <v>0</v>
      </c>
      <c r="Z75" s="9">
        <f t="shared" si="197"/>
        <v>0</v>
      </c>
      <c r="AA75" s="10">
        <f>[1]GARWAS!$AD11</f>
        <v>0</v>
      </c>
      <c r="AB75" s="9">
        <f t="shared" si="198"/>
        <v>0</v>
      </c>
      <c r="AC75" s="10">
        <f>[1]GARWAS!$AE11</f>
        <v>0</v>
      </c>
      <c r="AD75" s="9">
        <f t="shared" si="199"/>
        <v>0</v>
      </c>
      <c r="AE75" s="10">
        <f>[1]GARWAS!$AF11</f>
        <v>0</v>
      </c>
      <c r="AF75" s="9">
        <f t="shared" si="200"/>
        <v>0</v>
      </c>
      <c r="AG75" s="10">
        <f>[1]GARWAS!$AG11</f>
        <v>0</v>
      </c>
      <c r="AH75" s="9">
        <f t="shared" si="201"/>
        <v>0</v>
      </c>
      <c r="AI75" s="8">
        <f t="shared" si="163"/>
        <v>1</v>
      </c>
      <c r="AJ75" s="7">
        <f t="shared" si="176"/>
        <v>0.5</v>
      </c>
      <c r="AK75" s="342"/>
      <c r="AM75" s="150">
        <f t="shared" si="202"/>
        <v>1</v>
      </c>
      <c r="AN75" s="150">
        <f t="shared" si="203"/>
        <v>0</v>
      </c>
      <c r="AO75" s="151">
        <f t="shared" si="204"/>
        <v>0</v>
      </c>
      <c r="AP75" s="151">
        <f t="shared" si="205"/>
        <v>0</v>
      </c>
    </row>
    <row r="76" spans="1:42" ht="38.25" x14ac:dyDescent="0.2">
      <c r="A76" s="17">
        <v>4</v>
      </c>
      <c r="B76" s="16" t="s">
        <v>5</v>
      </c>
      <c r="C76" s="17" t="s">
        <v>36</v>
      </c>
      <c r="D76" s="16" t="s">
        <v>71</v>
      </c>
      <c r="E76" s="38" t="s">
        <v>25</v>
      </c>
      <c r="F76" s="37" t="s">
        <v>70</v>
      </c>
      <c r="G76" s="13" t="s">
        <v>69</v>
      </c>
      <c r="H76" s="13" t="s">
        <v>69</v>
      </c>
      <c r="I76" s="12">
        <v>4</v>
      </c>
      <c r="J76" s="36" t="s">
        <v>0</v>
      </c>
      <c r="K76" s="10">
        <f>[1]GARWAS!$V12</f>
        <v>0</v>
      </c>
      <c r="L76" s="9">
        <f t="shared" si="190"/>
        <v>0</v>
      </c>
      <c r="M76" s="10">
        <f>[1]GARWAS!$W12</f>
        <v>0</v>
      </c>
      <c r="N76" s="9">
        <f t="shared" si="191"/>
        <v>0</v>
      </c>
      <c r="O76" s="10">
        <f>[1]GARWAS!$X12</f>
        <v>0</v>
      </c>
      <c r="P76" s="9">
        <f t="shared" si="192"/>
        <v>0</v>
      </c>
      <c r="Q76" s="10">
        <f>[1]GARWAS!$Y12</f>
        <v>0</v>
      </c>
      <c r="R76" s="9">
        <f t="shared" si="193"/>
        <v>0</v>
      </c>
      <c r="S76" s="10">
        <f>[1]GARWAS!$Z12</f>
        <v>0</v>
      </c>
      <c r="T76" s="9">
        <f t="shared" si="194"/>
        <v>0</v>
      </c>
      <c r="U76" s="10">
        <f>[1]GARWAS!$AA12</f>
        <v>0</v>
      </c>
      <c r="V76" s="9">
        <f t="shared" si="195"/>
        <v>0</v>
      </c>
      <c r="W76" s="10">
        <f>[1]GARWAS!$AB12</f>
        <v>0</v>
      </c>
      <c r="X76" s="9">
        <f t="shared" si="196"/>
        <v>0</v>
      </c>
      <c r="Y76" s="10">
        <f>[1]GARWAS!$AC12</f>
        <v>0</v>
      </c>
      <c r="Z76" s="9">
        <f t="shared" si="197"/>
        <v>0</v>
      </c>
      <c r="AA76" s="10">
        <f>[1]GARWAS!$AD12</f>
        <v>0</v>
      </c>
      <c r="AB76" s="9">
        <f t="shared" si="198"/>
        <v>0</v>
      </c>
      <c r="AC76" s="10">
        <f>[1]GARWAS!$AE12</f>
        <v>0</v>
      </c>
      <c r="AD76" s="9">
        <f t="shared" si="199"/>
        <v>0</v>
      </c>
      <c r="AE76" s="10">
        <f>[1]GARWAS!$AF12</f>
        <v>0</v>
      </c>
      <c r="AF76" s="9">
        <f t="shared" si="200"/>
        <v>0</v>
      </c>
      <c r="AG76" s="10">
        <f>[1]GARWAS!$AG12</f>
        <v>0</v>
      </c>
      <c r="AH76" s="9">
        <f t="shared" si="201"/>
        <v>0</v>
      </c>
      <c r="AI76" s="8">
        <f t="shared" si="163"/>
        <v>0</v>
      </c>
      <c r="AJ76" s="7">
        <f t="shared" si="176"/>
        <v>0</v>
      </c>
      <c r="AK76" s="342"/>
      <c r="AM76" s="150">
        <f t="shared" si="202"/>
        <v>0</v>
      </c>
      <c r="AN76" s="150">
        <f t="shared" si="203"/>
        <v>0</v>
      </c>
      <c r="AO76" s="151">
        <f t="shared" si="204"/>
        <v>0</v>
      </c>
      <c r="AP76" s="151">
        <f t="shared" si="205"/>
        <v>0</v>
      </c>
    </row>
    <row r="77" spans="1:42" ht="76.5" customHeight="1" x14ac:dyDescent="0.2">
      <c r="A77" s="353" t="s">
        <v>277</v>
      </c>
      <c r="B77" s="354"/>
      <c r="C77" s="354"/>
      <c r="D77" s="354"/>
      <c r="E77" s="354"/>
      <c r="F77" s="355"/>
      <c r="G77" s="34" t="s">
        <v>278</v>
      </c>
      <c r="H77" s="34" t="s">
        <v>278</v>
      </c>
      <c r="I77" s="33">
        <f>SUM(I78,I86,I89)</f>
        <v>213</v>
      </c>
      <c r="J77" s="32" t="s">
        <v>96</v>
      </c>
      <c r="K77" s="113">
        <f>SUM(K78,K86,K89)</f>
        <v>17</v>
      </c>
      <c r="L77" s="31">
        <f>K77/$I77</f>
        <v>7.9812206572769953E-2</v>
      </c>
      <c r="M77" s="113">
        <f>SUM(M78,M86,M89)</f>
        <v>18</v>
      </c>
      <c r="N77" s="31">
        <f>M77/$I77</f>
        <v>8.4507042253521125E-2</v>
      </c>
      <c r="O77" s="113">
        <f>SUM(O78,O86,O89)</f>
        <v>19</v>
      </c>
      <c r="P77" s="31">
        <f>O77/$I77</f>
        <v>8.9201877934272297E-2</v>
      </c>
      <c r="Q77" s="113">
        <f>SUM(Q78,Q86,Q89)</f>
        <v>23</v>
      </c>
      <c r="R77" s="31">
        <f>Q77/$I77</f>
        <v>0.107981220657277</v>
      </c>
      <c r="S77" s="113">
        <f>SUM(S78,S86,S89)</f>
        <v>16</v>
      </c>
      <c r="T77" s="31">
        <f>S77/$I77</f>
        <v>7.5117370892018781E-2</v>
      </c>
      <c r="U77" s="113">
        <f>SUM(U78,U86,U89)</f>
        <v>0</v>
      </c>
      <c r="V77" s="31">
        <f>U77/$I77</f>
        <v>0</v>
      </c>
      <c r="W77" s="113">
        <f>SUM(W78,W86,W89)</f>
        <v>0</v>
      </c>
      <c r="X77" s="31">
        <f>W77/$I77</f>
        <v>0</v>
      </c>
      <c r="Y77" s="113">
        <f>SUM(Y78,Y86,Y89)</f>
        <v>0</v>
      </c>
      <c r="Z77" s="31">
        <f>Y77/$I77</f>
        <v>0</v>
      </c>
      <c r="AA77" s="113">
        <f>SUM(AA78,AA86,AA89)</f>
        <v>0</v>
      </c>
      <c r="AB77" s="31">
        <f>AA77/$I77</f>
        <v>0</v>
      </c>
      <c r="AC77" s="113">
        <f>SUM(AC78,AC86,AC89)</f>
        <v>0</v>
      </c>
      <c r="AD77" s="31">
        <f>AC77/$I77</f>
        <v>0</v>
      </c>
      <c r="AE77" s="113">
        <f>SUM(AE78,AE86,AE89)</f>
        <v>0</v>
      </c>
      <c r="AF77" s="31">
        <f>AE77/$I77</f>
        <v>0</v>
      </c>
      <c r="AG77" s="113">
        <f>SUM(AG78,AG86,AG89)</f>
        <v>0</v>
      </c>
      <c r="AH77" s="31">
        <f>AG77/$I77</f>
        <v>0</v>
      </c>
      <c r="AI77" s="61">
        <f t="shared" si="163"/>
        <v>93</v>
      </c>
      <c r="AJ77" s="30">
        <f t="shared" si="176"/>
        <v>0.43661971830985913</v>
      </c>
      <c r="AK77" s="341"/>
      <c r="AM77" s="150">
        <f t="shared" si="202"/>
        <v>54</v>
      </c>
      <c r="AN77" s="150">
        <f t="shared" si="203"/>
        <v>39</v>
      </c>
      <c r="AO77" s="151">
        <f t="shared" si="204"/>
        <v>0</v>
      </c>
      <c r="AP77" s="151">
        <f t="shared" si="205"/>
        <v>0</v>
      </c>
    </row>
    <row r="78" spans="1:42" s="90" customFormat="1" ht="76.5" customHeight="1" x14ac:dyDescent="0.2">
      <c r="A78" s="27">
        <v>4</v>
      </c>
      <c r="B78" s="26" t="s">
        <v>5</v>
      </c>
      <c r="C78" s="27" t="s">
        <v>36</v>
      </c>
      <c r="D78" s="26" t="s">
        <v>53</v>
      </c>
      <c r="E78" s="25"/>
      <c r="F78" s="24" t="s">
        <v>67</v>
      </c>
      <c r="G78" s="24" t="s">
        <v>66</v>
      </c>
      <c r="H78" s="24" t="s">
        <v>66</v>
      </c>
      <c r="I78" s="23">
        <f>SUM(I79:I85)</f>
        <v>204</v>
      </c>
      <c r="J78" s="22" t="s">
        <v>9</v>
      </c>
      <c r="K78" s="20">
        <f>SUM(K79:K85)</f>
        <v>17</v>
      </c>
      <c r="L78" s="21">
        <f t="shared" ref="L78:L89" si="206">K78/$I78</f>
        <v>8.3333333333333329E-2</v>
      </c>
      <c r="M78" s="20">
        <f>SUM(M79:M85)</f>
        <v>16</v>
      </c>
      <c r="N78" s="21">
        <f t="shared" ref="N78:N89" si="207">M78/$I78</f>
        <v>7.8431372549019607E-2</v>
      </c>
      <c r="O78" s="20">
        <f>SUM(O79:O85)</f>
        <v>18</v>
      </c>
      <c r="P78" s="21">
        <f t="shared" ref="P78:P89" si="208">O78/$I78</f>
        <v>8.8235294117647065E-2</v>
      </c>
      <c r="Q78" s="20">
        <f>SUM(Q79:Q85)</f>
        <v>22</v>
      </c>
      <c r="R78" s="21">
        <f t="shared" ref="R78:R89" si="209">Q78/$I78</f>
        <v>0.10784313725490197</v>
      </c>
      <c r="S78" s="20">
        <f>SUM(S79:S85)</f>
        <v>16</v>
      </c>
      <c r="T78" s="21">
        <f t="shared" ref="T78:T89" si="210">S78/$I78</f>
        <v>7.8431372549019607E-2</v>
      </c>
      <c r="U78" s="20">
        <f>SUM(U79:U85)</f>
        <v>0</v>
      </c>
      <c r="V78" s="21">
        <f t="shared" ref="V78:V89" si="211">U78/$I78</f>
        <v>0</v>
      </c>
      <c r="W78" s="20">
        <f>SUM(W79:W85)</f>
        <v>0</v>
      </c>
      <c r="X78" s="21">
        <f t="shared" ref="X78:X89" si="212">W78/$I78</f>
        <v>0</v>
      </c>
      <c r="Y78" s="20">
        <f>SUM(Y79:Y85)</f>
        <v>0</v>
      </c>
      <c r="Z78" s="21">
        <f t="shared" ref="Z78:Z89" si="213">Y78/$I78</f>
        <v>0</v>
      </c>
      <c r="AA78" s="20">
        <f>SUM(AA79:AA85)</f>
        <v>0</v>
      </c>
      <c r="AB78" s="21">
        <f t="shared" ref="AB78:AB89" si="214">AA78/$I78</f>
        <v>0</v>
      </c>
      <c r="AC78" s="20">
        <f>SUM(AC79:AC85)</f>
        <v>0</v>
      </c>
      <c r="AD78" s="21">
        <f t="shared" ref="AD78:AD89" si="215">AC78/$I78</f>
        <v>0</v>
      </c>
      <c r="AE78" s="20">
        <f>SUM(AE79:AE85)</f>
        <v>0</v>
      </c>
      <c r="AF78" s="21">
        <f t="shared" ref="AF78:AF89" si="216">AE78/$I78</f>
        <v>0</v>
      </c>
      <c r="AG78" s="20">
        <f>SUM(AG79:AG85)</f>
        <v>0</v>
      </c>
      <c r="AH78" s="21">
        <f t="shared" ref="AH78:AH90" si="217">AG78/$I78</f>
        <v>0</v>
      </c>
      <c r="AI78" s="20">
        <f t="shared" si="163"/>
        <v>89</v>
      </c>
      <c r="AJ78" s="19">
        <f t="shared" si="176"/>
        <v>0.43627450980392157</v>
      </c>
      <c r="AK78" s="339"/>
      <c r="AM78" s="150">
        <f t="shared" si="202"/>
        <v>51</v>
      </c>
      <c r="AN78" s="150">
        <f t="shared" si="203"/>
        <v>38</v>
      </c>
      <c r="AO78" s="151">
        <f t="shared" si="204"/>
        <v>0</v>
      </c>
      <c r="AP78" s="151">
        <f t="shared" si="205"/>
        <v>0</v>
      </c>
    </row>
    <row r="79" spans="1:42" ht="38.25" x14ac:dyDescent="0.2">
      <c r="A79" s="17">
        <v>4</v>
      </c>
      <c r="B79" s="16" t="s">
        <v>5</v>
      </c>
      <c r="C79" s="17">
        <v>2</v>
      </c>
      <c r="D79" s="16" t="s">
        <v>53</v>
      </c>
      <c r="E79" s="15" t="s">
        <v>14</v>
      </c>
      <c r="F79" s="14" t="s">
        <v>65</v>
      </c>
      <c r="G79" s="13" t="s">
        <v>64</v>
      </c>
      <c r="H79" s="13" t="s">
        <v>64</v>
      </c>
      <c r="I79" s="12">
        <v>48</v>
      </c>
      <c r="J79" s="11" t="s">
        <v>9</v>
      </c>
      <c r="K79" s="10">
        <f>[1]GARWAS!$V13</f>
        <v>4</v>
      </c>
      <c r="L79" s="9">
        <f t="shared" si="206"/>
        <v>8.3333333333333329E-2</v>
      </c>
      <c r="M79" s="10">
        <f>[1]GARWAS!$W13</f>
        <v>4</v>
      </c>
      <c r="N79" s="9">
        <f t="shared" si="207"/>
        <v>8.3333333333333329E-2</v>
      </c>
      <c r="O79" s="10">
        <f>[1]GARWAS!$X13</f>
        <v>4</v>
      </c>
      <c r="P79" s="9">
        <f t="shared" si="208"/>
        <v>8.3333333333333329E-2</v>
      </c>
      <c r="Q79" s="10">
        <f>[1]GARWAS!$Y13</f>
        <v>4</v>
      </c>
      <c r="R79" s="9">
        <f t="shared" si="209"/>
        <v>8.3333333333333329E-2</v>
      </c>
      <c r="S79" s="10">
        <f>[1]GARWAS!$Z13</f>
        <v>4</v>
      </c>
      <c r="T79" s="9">
        <f t="shared" si="210"/>
        <v>8.3333333333333329E-2</v>
      </c>
      <c r="U79" s="10">
        <f>[1]GARWAS!$AA13</f>
        <v>0</v>
      </c>
      <c r="V79" s="9">
        <f t="shared" si="211"/>
        <v>0</v>
      </c>
      <c r="W79" s="10">
        <f>[1]GARWAS!$AB13</f>
        <v>0</v>
      </c>
      <c r="X79" s="9">
        <f t="shared" si="212"/>
        <v>0</v>
      </c>
      <c r="Y79" s="10">
        <f>[1]GARWAS!$AC13</f>
        <v>0</v>
      </c>
      <c r="Z79" s="9">
        <f t="shared" si="213"/>
        <v>0</v>
      </c>
      <c r="AA79" s="10">
        <f>[1]GARWAS!$AD13</f>
        <v>0</v>
      </c>
      <c r="AB79" s="9">
        <f t="shared" si="214"/>
        <v>0</v>
      </c>
      <c r="AC79" s="10">
        <f>[1]GARWAS!$AE13</f>
        <v>0</v>
      </c>
      <c r="AD79" s="9">
        <f t="shared" si="215"/>
        <v>0</v>
      </c>
      <c r="AE79" s="10">
        <f>[1]GARWAS!$AF13</f>
        <v>0</v>
      </c>
      <c r="AF79" s="9">
        <f t="shared" si="216"/>
        <v>0</v>
      </c>
      <c r="AG79" s="10">
        <f>[1]GARWAS!$AG13</f>
        <v>0</v>
      </c>
      <c r="AH79" s="9">
        <f t="shared" si="217"/>
        <v>0</v>
      </c>
      <c r="AI79" s="8">
        <f t="shared" si="163"/>
        <v>20</v>
      </c>
      <c r="AJ79" s="7">
        <f t="shared" si="176"/>
        <v>0.41666666666666669</v>
      </c>
      <c r="AK79" s="342"/>
      <c r="AM79" s="150">
        <f t="shared" si="202"/>
        <v>12</v>
      </c>
      <c r="AN79" s="150">
        <f t="shared" si="203"/>
        <v>8</v>
      </c>
      <c r="AO79" s="151">
        <f t="shared" si="204"/>
        <v>0</v>
      </c>
      <c r="AP79" s="151">
        <f t="shared" si="205"/>
        <v>0</v>
      </c>
    </row>
    <row r="80" spans="1:42" ht="38.25" x14ac:dyDescent="0.2">
      <c r="A80" s="17">
        <v>4</v>
      </c>
      <c r="B80" s="16" t="s">
        <v>5</v>
      </c>
      <c r="C80" s="17">
        <v>2</v>
      </c>
      <c r="D80" s="16" t="s">
        <v>53</v>
      </c>
      <c r="E80" s="15" t="s">
        <v>5</v>
      </c>
      <c r="F80" s="14" t="s">
        <v>63</v>
      </c>
      <c r="G80" s="13" t="s">
        <v>62</v>
      </c>
      <c r="H80" s="13" t="s">
        <v>62</v>
      </c>
      <c r="I80" s="12">
        <v>48</v>
      </c>
      <c r="J80" s="11" t="s">
        <v>9</v>
      </c>
      <c r="K80" s="10">
        <f>[1]GARWAS!$V14</f>
        <v>4</v>
      </c>
      <c r="L80" s="9">
        <f t="shared" ref="L80:L82" si="218">K80/$I80</f>
        <v>8.3333333333333329E-2</v>
      </c>
      <c r="M80" s="10">
        <f>[1]GARWAS!$W14</f>
        <v>4</v>
      </c>
      <c r="N80" s="9">
        <f t="shared" ref="N80:N82" si="219">M80/$I80</f>
        <v>8.3333333333333329E-2</v>
      </c>
      <c r="O80" s="10">
        <f>[1]GARWAS!$X14</f>
        <v>5</v>
      </c>
      <c r="P80" s="9">
        <f t="shared" ref="P80:P82" si="220">O80/$I80</f>
        <v>0.10416666666666667</v>
      </c>
      <c r="Q80" s="10">
        <f>[1]GARWAS!$Y14</f>
        <v>4</v>
      </c>
      <c r="R80" s="9">
        <f t="shared" ref="R80:R82" si="221">Q80/$I80</f>
        <v>8.3333333333333329E-2</v>
      </c>
      <c r="S80" s="10">
        <f>[1]GARWAS!$Z14</f>
        <v>3</v>
      </c>
      <c r="T80" s="9">
        <f t="shared" ref="T80:T82" si="222">S80/$I80</f>
        <v>6.25E-2</v>
      </c>
      <c r="U80" s="10">
        <f>[1]GARWAS!$AA14</f>
        <v>0</v>
      </c>
      <c r="V80" s="9">
        <f t="shared" ref="V80:V82" si="223">U80/$I80</f>
        <v>0</v>
      </c>
      <c r="W80" s="10">
        <f>[1]GARWAS!$AB14</f>
        <v>0</v>
      </c>
      <c r="X80" s="9">
        <f t="shared" ref="X80:X82" si="224">W80/$I80</f>
        <v>0</v>
      </c>
      <c r="Y80" s="10">
        <f>[1]GARWAS!$AC14</f>
        <v>0</v>
      </c>
      <c r="Z80" s="9">
        <f t="shared" ref="Z80:Z82" si="225">Y80/$I80</f>
        <v>0</v>
      </c>
      <c r="AA80" s="10">
        <f>[1]GARWAS!$AD14</f>
        <v>0</v>
      </c>
      <c r="AB80" s="9">
        <f t="shared" ref="AB80:AB82" si="226">AA80/$I80</f>
        <v>0</v>
      </c>
      <c r="AC80" s="10">
        <f>[1]GARWAS!$AE14</f>
        <v>0</v>
      </c>
      <c r="AD80" s="9">
        <f t="shared" ref="AD80:AD82" si="227">AC80/$I80</f>
        <v>0</v>
      </c>
      <c r="AE80" s="10">
        <f>[1]GARWAS!$AF14</f>
        <v>0</v>
      </c>
      <c r="AF80" s="9">
        <f t="shared" ref="AF80:AF82" si="228">AE80/$I80</f>
        <v>0</v>
      </c>
      <c r="AG80" s="10">
        <f>[1]GARWAS!$AG14</f>
        <v>0</v>
      </c>
      <c r="AH80" s="9">
        <f t="shared" ref="AH80:AH82" si="229">AG80/$I80</f>
        <v>0</v>
      </c>
      <c r="AI80" s="8">
        <f t="shared" si="163"/>
        <v>20</v>
      </c>
      <c r="AJ80" s="7">
        <f t="shared" si="176"/>
        <v>0.41666666666666669</v>
      </c>
      <c r="AK80" s="342"/>
      <c r="AM80" s="150">
        <f t="shared" si="202"/>
        <v>13</v>
      </c>
      <c r="AN80" s="150">
        <f t="shared" si="203"/>
        <v>7</v>
      </c>
      <c r="AO80" s="151">
        <f t="shared" si="204"/>
        <v>0</v>
      </c>
      <c r="AP80" s="151">
        <f t="shared" si="205"/>
        <v>0</v>
      </c>
    </row>
    <row r="81" spans="1:42" ht="38.25" x14ac:dyDescent="0.2">
      <c r="A81" s="17">
        <v>4</v>
      </c>
      <c r="B81" s="16" t="s">
        <v>5</v>
      </c>
      <c r="C81" s="17">
        <v>2</v>
      </c>
      <c r="D81" s="16" t="s">
        <v>53</v>
      </c>
      <c r="E81" s="15" t="s">
        <v>8</v>
      </c>
      <c r="F81" s="14" t="s">
        <v>61</v>
      </c>
      <c r="G81" s="13" t="s">
        <v>60</v>
      </c>
      <c r="H81" s="13" t="s">
        <v>60</v>
      </c>
      <c r="I81" s="12">
        <v>48</v>
      </c>
      <c r="J81" s="11" t="s">
        <v>9</v>
      </c>
      <c r="K81" s="10">
        <f>[1]GARWAS!$V15</f>
        <v>4</v>
      </c>
      <c r="L81" s="9">
        <f t="shared" si="218"/>
        <v>8.3333333333333329E-2</v>
      </c>
      <c r="M81" s="10">
        <f>[1]GARWAS!$W15</f>
        <v>4</v>
      </c>
      <c r="N81" s="9">
        <f t="shared" si="219"/>
        <v>8.3333333333333329E-2</v>
      </c>
      <c r="O81" s="10">
        <f>[1]GARWAS!$X15</f>
        <v>4</v>
      </c>
      <c r="P81" s="9">
        <f t="shared" si="220"/>
        <v>8.3333333333333329E-2</v>
      </c>
      <c r="Q81" s="10">
        <f>[1]GARWAS!$Y15</f>
        <v>4</v>
      </c>
      <c r="R81" s="9">
        <f t="shared" si="221"/>
        <v>8.3333333333333329E-2</v>
      </c>
      <c r="S81" s="10">
        <f>[1]GARWAS!$Z15</f>
        <v>5</v>
      </c>
      <c r="T81" s="9">
        <f t="shared" si="222"/>
        <v>0.10416666666666667</v>
      </c>
      <c r="U81" s="10">
        <f>[1]GARWAS!$AA15</f>
        <v>0</v>
      </c>
      <c r="V81" s="9">
        <f t="shared" si="223"/>
        <v>0</v>
      </c>
      <c r="W81" s="10">
        <f>[1]GARWAS!$AB15</f>
        <v>0</v>
      </c>
      <c r="X81" s="9">
        <f t="shared" si="224"/>
        <v>0</v>
      </c>
      <c r="Y81" s="10">
        <f>[1]GARWAS!$AC15</f>
        <v>0</v>
      </c>
      <c r="Z81" s="9">
        <f t="shared" si="225"/>
        <v>0</v>
      </c>
      <c r="AA81" s="10">
        <f>[1]GARWAS!$AD15</f>
        <v>0</v>
      </c>
      <c r="AB81" s="9">
        <f t="shared" si="226"/>
        <v>0</v>
      </c>
      <c r="AC81" s="10">
        <f>[1]GARWAS!$AE15</f>
        <v>0</v>
      </c>
      <c r="AD81" s="9">
        <f t="shared" si="227"/>
        <v>0</v>
      </c>
      <c r="AE81" s="10">
        <f>[1]GARWAS!$AF15</f>
        <v>0</v>
      </c>
      <c r="AF81" s="9">
        <f t="shared" si="228"/>
        <v>0</v>
      </c>
      <c r="AG81" s="10">
        <f>[1]GARWAS!$AG15</f>
        <v>0</v>
      </c>
      <c r="AH81" s="9">
        <f t="shared" si="229"/>
        <v>0</v>
      </c>
      <c r="AI81" s="8">
        <f t="shared" si="163"/>
        <v>21</v>
      </c>
      <c r="AJ81" s="7">
        <f t="shared" si="176"/>
        <v>0.4375</v>
      </c>
      <c r="AK81" s="342"/>
      <c r="AM81" s="150">
        <f t="shared" si="202"/>
        <v>12</v>
      </c>
      <c r="AN81" s="150">
        <f t="shared" si="203"/>
        <v>9</v>
      </c>
      <c r="AO81" s="151">
        <f t="shared" si="204"/>
        <v>0</v>
      </c>
      <c r="AP81" s="151">
        <f t="shared" si="205"/>
        <v>0</v>
      </c>
    </row>
    <row r="82" spans="1:42" ht="38.25" x14ac:dyDescent="0.2">
      <c r="A82" s="17">
        <v>4</v>
      </c>
      <c r="B82" s="16" t="s">
        <v>5</v>
      </c>
      <c r="C82" s="17">
        <v>2</v>
      </c>
      <c r="D82" s="16" t="s">
        <v>53</v>
      </c>
      <c r="E82" s="15" t="s">
        <v>3</v>
      </c>
      <c r="F82" s="14" t="s">
        <v>59</v>
      </c>
      <c r="G82" s="13" t="s">
        <v>58</v>
      </c>
      <c r="H82" s="13" t="s">
        <v>58</v>
      </c>
      <c r="I82" s="12">
        <v>48</v>
      </c>
      <c r="J82" s="11" t="s">
        <v>9</v>
      </c>
      <c r="K82" s="10">
        <f>[1]GARWAS!$V16</f>
        <v>4</v>
      </c>
      <c r="L82" s="9">
        <f t="shared" si="218"/>
        <v>8.3333333333333329E-2</v>
      </c>
      <c r="M82" s="10">
        <f>[1]GARWAS!$W16</f>
        <v>4</v>
      </c>
      <c r="N82" s="9">
        <f t="shared" si="219"/>
        <v>8.3333333333333329E-2</v>
      </c>
      <c r="O82" s="10">
        <f>[1]GARWAS!$X16</f>
        <v>4</v>
      </c>
      <c r="P82" s="9">
        <f t="shared" si="220"/>
        <v>8.3333333333333329E-2</v>
      </c>
      <c r="Q82" s="10">
        <f>[1]GARWAS!$Y16</f>
        <v>4</v>
      </c>
      <c r="R82" s="9">
        <f t="shared" si="221"/>
        <v>8.3333333333333329E-2</v>
      </c>
      <c r="S82" s="10">
        <f>[1]GARWAS!$Z16</f>
        <v>4</v>
      </c>
      <c r="T82" s="9">
        <f t="shared" si="222"/>
        <v>8.3333333333333329E-2</v>
      </c>
      <c r="U82" s="10">
        <f>[1]GARWAS!$AA16</f>
        <v>0</v>
      </c>
      <c r="V82" s="9">
        <f t="shared" si="223"/>
        <v>0</v>
      </c>
      <c r="W82" s="10">
        <f>[1]GARWAS!$AB16</f>
        <v>0</v>
      </c>
      <c r="X82" s="9">
        <f t="shared" si="224"/>
        <v>0</v>
      </c>
      <c r="Y82" s="10">
        <f>[1]GARWAS!$AC16</f>
        <v>0</v>
      </c>
      <c r="Z82" s="9">
        <f t="shared" si="225"/>
        <v>0</v>
      </c>
      <c r="AA82" s="10">
        <f>[1]GARWAS!$AD16</f>
        <v>0</v>
      </c>
      <c r="AB82" s="9">
        <f t="shared" si="226"/>
        <v>0</v>
      </c>
      <c r="AC82" s="10">
        <f>[1]GARWAS!$AE16</f>
        <v>0</v>
      </c>
      <c r="AD82" s="9">
        <f t="shared" si="227"/>
        <v>0</v>
      </c>
      <c r="AE82" s="10">
        <f>[1]GARWAS!$AF16</f>
        <v>0</v>
      </c>
      <c r="AF82" s="9">
        <f t="shared" si="228"/>
        <v>0</v>
      </c>
      <c r="AG82" s="10">
        <f>[1]GARWAS!$AG16</f>
        <v>0</v>
      </c>
      <c r="AH82" s="9">
        <f t="shared" si="229"/>
        <v>0</v>
      </c>
      <c r="AI82" s="8">
        <f t="shared" si="163"/>
        <v>20</v>
      </c>
      <c r="AJ82" s="7">
        <f t="shared" si="176"/>
        <v>0.41666666666666669</v>
      </c>
      <c r="AK82" s="342"/>
      <c r="AM82" s="150">
        <f t="shared" si="202"/>
        <v>12</v>
      </c>
      <c r="AN82" s="150">
        <f t="shared" si="203"/>
        <v>8</v>
      </c>
      <c r="AO82" s="151">
        <f t="shared" si="204"/>
        <v>0</v>
      </c>
      <c r="AP82" s="151">
        <f t="shared" si="205"/>
        <v>0</v>
      </c>
    </row>
    <row r="83" spans="1:42" ht="51" x14ac:dyDescent="0.2">
      <c r="A83" s="17">
        <v>4</v>
      </c>
      <c r="B83" s="16" t="s">
        <v>5</v>
      </c>
      <c r="C83" s="17">
        <v>2</v>
      </c>
      <c r="D83" s="16" t="s">
        <v>53</v>
      </c>
      <c r="E83" s="15" t="s">
        <v>25</v>
      </c>
      <c r="F83" s="35" t="s">
        <v>57</v>
      </c>
      <c r="G83" s="13" t="s">
        <v>56</v>
      </c>
      <c r="H83" s="13" t="s">
        <v>56</v>
      </c>
      <c r="I83" s="12">
        <v>2</v>
      </c>
      <c r="J83" s="11" t="s">
        <v>0</v>
      </c>
      <c r="K83" s="10">
        <f>[1]GARWAS!$V17</f>
        <v>0</v>
      </c>
      <c r="L83" s="9">
        <f t="shared" si="206"/>
        <v>0</v>
      </c>
      <c r="M83" s="10">
        <f>[1]GARWAS!$W17</f>
        <v>0</v>
      </c>
      <c r="N83" s="9">
        <f t="shared" si="207"/>
        <v>0</v>
      </c>
      <c r="O83" s="10">
        <f>[1]GARWAS!$X17</f>
        <v>0</v>
      </c>
      <c r="P83" s="9">
        <f t="shared" si="208"/>
        <v>0</v>
      </c>
      <c r="Q83" s="10">
        <f>[1]GARWAS!$Y17</f>
        <v>0</v>
      </c>
      <c r="R83" s="9">
        <f t="shared" si="209"/>
        <v>0</v>
      </c>
      <c r="S83" s="10">
        <f>[1]GARWAS!$Z17</f>
        <v>0</v>
      </c>
      <c r="T83" s="9">
        <f t="shared" si="210"/>
        <v>0</v>
      </c>
      <c r="U83" s="10">
        <f>[1]GARWAS!$AA17</f>
        <v>0</v>
      </c>
      <c r="V83" s="9">
        <f t="shared" si="211"/>
        <v>0</v>
      </c>
      <c r="W83" s="10">
        <f>[1]GARWAS!$AB17</f>
        <v>0</v>
      </c>
      <c r="X83" s="9">
        <f t="shared" si="212"/>
        <v>0</v>
      </c>
      <c r="Y83" s="10">
        <f>[1]GARWAS!$AC17</f>
        <v>0</v>
      </c>
      <c r="Z83" s="9">
        <f t="shared" si="213"/>
        <v>0</v>
      </c>
      <c r="AA83" s="10">
        <f>[1]GARWAS!$AD17</f>
        <v>0</v>
      </c>
      <c r="AB83" s="9">
        <f t="shared" si="214"/>
        <v>0</v>
      </c>
      <c r="AC83" s="10">
        <f>[1]GARWAS!$AE17</f>
        <v>0</v>
      </c>
      <c r="AD83" s="9">
        <f t="shared" si="215"/>
        <v>0</v>
      </c>
      <c r="AE83" s="10">
        <f>[1]GARWAS!$AF17</f>
        <v>0</v>
      </c>
      <c r="AF83" s="9">
        <f t="shared" si="216"/>
        <v>0</v>
      </c>
      <c r="AG83" s="10">
        <f>[1]GARWAS!$AG17</f>
        <v>0</v>
      </c>
      <c r="AH83" s="9">
        <f t="shared" si="217"/>
        <v>0</v>
      </c>
      <c r="AI83" s="8">
        <f t="shared" si="163"/>
        <v>0</v>
      </c>
      <c r="AJ83" s="7">
        <f t="shared" si="176"/>
        <v>0</v>
      </c>
      <c r="AK83" s="342"/>
      <c r="AM83" s="150">
        <f t="shared" si="202"/>
        <v>0</v>
      </c>
      <c r="AN83" s="150">
        <f t="shared" si="203"/>
        <v>0</v>
      </c>
      <c r="AO83" s="151">
        <f t="shared" si="204"/>
        <v>0</v>
      </c>
      <c r="AP83" s="151">
        <f t="shared" si="205"/>
        <v>0</v>
      </c>
    </row>
    <row r="84" spans="1:42" ht="36" customHeight="1" x14ac:dyDescent="0.2">
      <c r="A84" s="17">
        <v>4</v>
      </c>
      <c r="B84" s="16" t="s">
        <v>5</v>
      </c>
      <c r="C84" s="17">
        <v>2</v>
      </c>
      <c r="D84" s="16" t="s">
        <v>53</v>
      </c>
      <c r="E84" s="15" t="s">
        <v>23</v>
      </c>
      <c r="F84" s="14" t="s">
        <v>55</v>
      </c>
      <c r="G84" s="13" t="s">
        <v>54</v>
      </c>
      <c r="H84" s="13" t="s">
        <v>54</v>
      </c>
      <c r="I84" s="12">
        <v>6</v>
      </c>
      <c r="J84" s="11" t="s">
        <v>0</v>
      </c>
      <c r="K84" s="10">
        <f>[1]GARWAS!$V18</f>
        <v>1</v>
      </c>
      <c r="L84" s="9">
        <f t="shared" si="206"/>
        <v>0.16666666666666666</v>
      </c>
      <c r="M84" s="10">
        <f>[1]GARWAS!$W18</f>
        <v>0</v>
      </c>
      <c r="N84" s="9">
        <f t="shared" si="207"/>
        <v>0</v>
      </c>
      <c r="O84" s="10">
        <f>[1]GARWAS!$X18</f>
        <v>0</v>
      </c>
      <c r="P84" s="9">
        <f t="shared" si="208"/>
        <v>0</v>
      </c>
      <c r="Q84" s="10">
        <f>[1]GARWAS!$Y18</f>
        <v>1</v>
      </c>
      <c r="R84" s="9">
        <f t="shared" si="209"/>
        <v>0.16666666666666666</v>
      </c>
      <c r="S84" s="10">
        <f>[1]GARWAS!$Z18</f>
        <v>0</v>
      </c>
      <c r="T84" s="9">
        <f t="shared" si="210"/>
        <v>0</v>
      </c>
      <c r="U84" s="10">
        <f>[1]GARWAS!$AA18</f>
        <v>0</v>
      </c>
      <c r="V84" s="9">
        <f t="shared" si="211"/>
        <v>0</v>
      </c>
      <c r="W84" s="10">
        <f>[1]GARWAS!$AB18</f>
        <v>0</v>
      </c>
      <c r="X84" s="9">
        <f t="shared" si="212"/>
        <v>0</v>
      </c>
      <c r="Y84" s="10">
        <f>[1]GARWAS!$AC18</f>
        <v>0</v>
      </c>
      <c r="Z84" s="9">
        <f t="shared" si="213"/>
        <v>0</v>
      </c>
      <c r="AA84" s="10">
        <f>[1]GARWAS!$AD18</f>
        <v>0</v>
      </c>
      <c r="AB84" s="9">
        <f t="shared" si="214"/>
        <v>0</v>
      </c>
      <c r="AC84" s="10">
        <f>[1]GARWAS!$AE18</f>
        <v>0</v>
      </c>
      <c r="AD84" s="9">
        <f t="shared" si="215"/>
        <v>0</v>
      </c>
      <c r="AE84" s="10">
        <f>[1]GARWAS!$AF18</f>
        <v>0</v>
      </c>
      <c r="AF84" s="9">
        <f t="shared" si="216"/>
        <v>0</v>
      </c>
      <c r="AG84" s="10">
        <f>[1]GARWAS!$AG18</f>
        <v>0</v>
      </c>
      <c r="AH84" s="9">
        <f t="shared" si="217"/>
        <v>0</v>
      </c>
      <c r="AI84" s="8">
        <f t="shared" si="163"/>
        <v>2</v>
      </c>
      <c r="AJ84" s="7">
        <f t="shared" si="176"/>
        <v>0.33333333333333331</v>
      </c>
      <c r="AK84" s="342"/>
      <c r="AM84" s="150">
        <f t="shared" si="202"/>
        <v>1</v>
      </c>
      <c r="AN84" s="150">
        <f t="shared" si="203"/>
        <v>1</v>
      </c>
      <c r="AO84" s="151">
        <f t="shared" si="204"/>
        <v>0</v>
      </c>
      <c r="AP84" s="151">
        <f t="shared" si="205"/>
        <v>0</v>
      </c>
    </row>
    <row r="85" spans="1:42" ht="37.5" customHeight="1" x14ac:dyDescent="0.2">
      <c r="A85" s="17">
        <v>4</v>
      </c>
      <c r="B85" s="16" t="s">
        <v>5</v>
      </c>
      <c r="C85" s="17">
        <v>2</v>
      </c>
      <c r="D85" s="16" t="s">
        <v>53</v>
      </c>
      <c r="E85" s="15" t="s">
        <v>19</v>
      </c>
      <c r="F85" s="14" t="s">
        <v>52</v>
      </c>
      <c r="G85" s="13" t="s">
        <v>51</v>
      </c>
      <c r="H85" s="13" t="s">
        <v>51</v>
      </c>
      <c r="I85" s="12">
        <v>4</v>
      </c>
      <c r="J85" s="11" t="s">
        <v>0</v>
      </c>
      <c r="K85" s="10">
        <f>[1]GARWAS!$V19</f>
        <v>0</v>
      </c>
      <c r="L85" s="9">
        <f t="shared" si="206"/>
        <v>0</v>
      </c>
      <c r="M85" s="10">
        <f>[1]GARWAS!$W19</f>
        <v>0</v>
      </c>
      <c r="N85" s="9">
        <f t="shared" si="207"/>
        <v>0</v>
      </c>
      <c r="O85" s="10">
        <f>[1]GARWAS!$X19</f>
        <v>1</v>
      </c>
      <c r="P85" s="9">
        <f t="shared" si="208"/>
        <v>0.25</v>
      </c>
      <c r="Q85" s="10">
        <f>[1]GARWAS!$Y19</f>
        <v>5</v>
      </c>
      <c r="R85" s="9">
        <f t="shared" si="209"/>
        <v>1.25</v>
      </c>
      <c r="S85" s="10">
        <f>[1]GARWAS!$Z19</f>
        <v>0</v>
      </c>
      <c r="T85" s="9">
        <f t="shared" si="210"/>
        <v>0</v>
      </c>
      <c r="U85" s="10">
        <f>[1]GARWAS!$AA19</f>
        <v>0</v>
      </c>
      <c r="V85" s="9">
        <f t="shared" si="211"/>
        <v>0</v>
      </c>
      <c r="W85" s="10">
        <f>[1]GARWAS!$AB19</f>
        <v>0</v>
      </c>
      <c r="X85" s="9">
        <f t="shared" si="212"/>
        <v>0</v>
      </c>
      <c r="Y85" s="10">
        <f>[1]GARWAS!$AC19</f>
        <v>0</v>
      </c>
      <c r="Z85" s="9">
        <f t="shared" si="213"/>
        <v>0</v>
      </c>
      <c r="AA85" s="10">
        <f>[1]GARWAS!$AD19</f>
        <v>0</v>
      </c>
      <c r="AB85" s="9">
        <f t="shared" si="214"/>
        <v>0</v>
      </c>
      <c r="AC85" s="10">
        <f>[1]GARWAS!$AE19</f>
        <v>0</v>
      </c>
      <c r="AD85" s="9">
        <f t="shared" si="215"/>
        <v>0</v>
      </c>
      <c r="AE85" s="10">
        <f>[1]GARWAS!$AF19</f>
        <v>0</v>
      </c>
      <c r="AF85" s="9">
        <f t="shared" si="216"/>
        <v>0</v>
      </c>
      <c r="AG85" s="10">
        <f>[1]GARWAS!$AG19</f>
        <v>0</v>
      </c>
      <c r="AH85" s="9">
        <f t="shared" si="217"/>
        <v>0</v>
      </c>
      <c r="AI85" s="8">
        <f t="shared" si="163"/>
        <v>6</v>
      </c>
      <c r="AJ85" s="7">
        <f t="shared" si="176"/>
        <v>1.5</v>
      </c>
      <c r="AK85" s="342"/>
      <c r="AM85" s="150">
        <f t="shared" si="202"/>
        <v>1</v>
      </c>
      <c r="AN85" s="150">
        <f t="shared" si="203"/>
        <v>5</v>
      </c>
      <c r="AO85" s="151">
        <f t="shared" si="204"/>
        <v>0</v>
      </c>
      <c r="AP85" s="151">
        <f t="shared" si="205"/>
        <v>0</v>
      </c>
    </row>
    <row r="86" spans="1:42" ht="38.25" x14ac:dyDescent="0.2">
      <c r="A86" s="27">
        <v>4</v>
      </c>
      <c r="B86" s="26" t="s">
        <v>5</v>
      </c>
      <c r="C86" s="27" t="s">
        <v>36</v>
      </c>
      <c r="D86" s="26" t="s">
        <v>46</v>
      </c>
      <c r="E86" s="25"/>
      <c r="F86" s="24" t="s">
        <v>50</v>
      </c>
      <c r="G86" s="24" t="s">
        <v>49</v>
      </c>
      <c r="H86" s="24" t="s">
        <v>49</v>
      </c>
      <c r="I86" s="23">
        <f>SUM(I87:I88)</f>
        <v>5</v>
      </c>
      <c r="J86" s="22" t="s">
        <v>0</v>
      </c>
      <c r="K86" s="20">
        <f>SUM(K87:K88)</f>
        <v>0</v>
      </c>
      <c r="L86" s="21">
        <f t="shared" si="206"/>
        <v>0</v>
      </c>
      <c r="M86" s="20">
        <f>SUM(M87:M88)</f>
        <v>2</v>
      </c>
      <c r="N86" s="21">
        <f t="shared" si="207"/>
        <v>0.4</v>
      </c>
      <c r="O86" s="20">
        <f>SUM(O87:O88)</f>
        <v>1</v>
      </c>
      <c r="P86" s="21">
        <f t="shared" si="208"/>
        <v>0.2</v>
      </c>
      <c r="Q86" s="20">
        <f>SUM(Q87:Q88)</f>
        <v>0</v>
      </c>
      <c r="R86" s="21">
        <f t="shared" si="209"/>
        <v>0</v>
      </c>
      <c r="S86" s="20">
        <f>SUM(S87:S88)</f>
        <v>0</v>
      </c>
      <c r="T86" s="21">
        <f t="shared" si="210"/>
        <v>0</v>
      </c>
      <c r="U86" s="20">
        <f>SUM(U87:U88)</f>
        <v>0</v>
      </c>
      <c r="V86" s="21">
        <f t="shared" si="211"/>
        <v>0</v>
      </c>
      <c r="W86" s="20">
        <f>SUM(W87:W88)</f>
        <v>0</v>
      </c>
      <c r="X86" s="21">
        <f t="shared" si="212"/>
        <v>0</v>
      </c>
      <c r="Y86" s="20">
        <f>SUM(Y87:Y88)</f>
        <v>0</v>
      </c>
      <c r="Z86" s="21">
        <f t="shared" si="213"/>
        <v>0</v>
      </c>
      <c r="AA86" s="20">
        <f>SUM(AA87:AA88)</f>
        <v>0</v>
      </c>
      <c r="AB86" s="21">
        <f t="shared" si="214"/>
        <v>0</v>
      </c>
      <c r="AC86" s="20">
        <f>SUM(AC87:AC88)</f>
        <v>0</v>
      </c>
      <c r="AD86" s="21">
        <f t="shared" si="215"/>
        <v>0</v>
      </c>
      <c r="AE86" s="20">
        <f>SUM(AE87:AE88)</f>
        <v>0</v>
      </c>
      <c r="AF86" s="21">
        <f t="shared" si="216"/>
        <v>0</v>
      </c>
      <c r="AG86" s="20">
        <f>SUM(AG87:AG88)</f>
        <v>0</v>
      </c>
      <c r="AH86" s="21">
        <f t="shared" si="217"/>
        <v>0</v>
      </c>
      <c r="AI86" s="20">
        <f>SUM(AG86,AE86,AC86,AA86,Y86,W86,U86,S86,Q86,O86,M86,K86)</f>
        <v>3</v>
      </c>
      <c r="AJ86" s="19">
        <f t="shared" si="176"/>
        <v>0.6</v>
      </c>
      <c r="AK86" s="339"/>
      <c r="AM86" s="150">
        <f t="shared" si="202"/>
        <v>3</v>
      </c>
      <c r="AN86" s="150">
        <f t="shared" si="203"/>
        <v>0</v>
      </c>
      <c r="AO86" s="151">
        <f t="shared" si="204"/>
        <v>0</v>
      </c>
      <c r="AP86" s="151">
        <f t="shared" si="205"/>
        <v>0</v>
      </c>
    </row>
    <row r="87" spans="1:42" ht="38.25" x14ac:dyDescent="0.2">
      <c r="A87" s="17">
        <v>4</v>
      </c>
      <c r="B87" s="16" t="s">
        <v>5</v>
      </c>
      <c r="C87" s="17">
        <v>2</v>
      </c>
      <c r="D87" s="16" t="s">
        <v>46</v>
      </c>
      <c r="E87" s="15" t="s">
        <v>5</v>
      </c>
      <c r="F87" s="14" t="s">
        <v>48</v>
      </c>
      <c r="G87" s="13" t="s">
        <v>47</v>
      </c>
      <c r="H87" s="13" t="s">
        <v>47</v>
      </c>
      <c r="I87" s="12">
        <v>2</v>
      </c>
      <c r="J87" s="11" t="s">
        <v>0</v>
      </c>
      <c r="K87" s="10">
        <f>'[1]KERJASAMA&amp;ASPIRASI'!$V$7</f>
        <v>0</v>
      </c>
      <c r="L87" s="9">
        <f t="shared" si="206"/>
        <v>0</v>
      </c>
      <c r="M87" s="10">
        <f>'[1]KERJASAMA&amp;ASPIRASI'!$W$7</f>
        <v>1</v>
      </c>
      <c r="N87" s="9">
        <f t="shared" si="207"/>
        <v>0.5</v>
      </c>
      <c r="O87" s="10">
        <f>'[1]KERJASAMA&amp;ASPIRASI'!$X$7</f>
        <v>1</v>
      </c>
      <c r="P87" s="9">
        <f t="shared" si="208"/>
        <v>0.5</v>
      </c>
      <c r="Q87" s="10">
        <f>'[1]KERJASAMA&amp;ASPIRASI'!$Y$7</f>
        <v>0</v>
      </c>
      <c r="R87" s="9">
        <f t="shared" si="209"/>
        <v>0</v>
      </c>
      <c r="S87" s="10">
        <f>'[1]KERJASAMA&amp;ASPIRASI'!$Z$7</f>
        <v>0</v>
      </c>
      <c r="T87" s="9">
        <f t="shared" si="210"/>
        <v>0</v>
      </c>
      <c r="U87" s="10">
        <f>'[1]KERJASAMA&amp;ASPIRASI'!$AA$7</f>
        <v>0</v>
      </c>
      <c r="V87" s="9">
        <f t="shared" si="211"/>
        <v>0</v>
      </c>
      <c r="W87" s="10">
        <f>'[1]KERJASAMA&amp;ASPIRASI'!$AB$7</f>
        <v>0</v>
      </c>
      <c r="X87" s="9">
        <f t="shared" si="212"/>
        <v>0</v>
      </c>
      <c r="Y87" s="10">
        <f>'[1]KERJASAMA&amp;ASPIRASI'!$AC$7</f>
        <v>0</v>
      </c>
      <c r="Z87" s="9">
        <f t="shared" si="213"/>
        <v>0</v>
      </c>
      <c r="AA87" s="10">
        <f>'[1]KERJASAMA&amp;ASPIRASI'!$AD$7</f>
        <v>0</v>
      </c>
      <c r="AB87" s="9">
        <f t="shared" si="214"/>
        <v>0</v>
      </c>
      <c r="AC87" s="10">
        <f>'[1]KERJASAMA&amp;ASPIRASI'!$AE$7</f>
        <v>0</v>
      </c>
      <c r="AD87" s="9">
        <f t="shared" si="215"/>
        <v>0</v>
      </c>
      <c r="AE87" s="10">
        <f>'[1]KERJASAMA&amp;ASPIRASI'!$AF$7</f>
        <v>0</v>
      </c>
      <c r="AF87" s="9">
        <f t="shared" si="216"/>
        <v>0</v>
      </c>
      <c r="AG87" s="10">
        <f>'[1]KERJASAMA&amp;ASPIRASI'!$AG$7</f>
        <v>0</v>
      </c>
      <c r="AH87" s="9">
        <f t="shared" si="217"/>
        <v>0</v>
      </c>
      <c r="AI87" s="8">
        <f>SUM(AG87,AE87,AC87,AA87,Y87,W87,U87,S87,Q87,O87,M87,K87)</f>
        <v>2</v>
      </c>
      <c r="AJ87" s="7">
        <f t="shared" si="176"/>
        <v>1</v>
      </c>
      <c r="AK87" s="342"/>
      <c r="AM87" s="150">
        <f t="shared" si="202"/>
        <v>2</v>
      </c>
      <c r="AN87" s="150">
        <f t="shared" si="203"/>
        <v>0</v>
      </c>
      <c r="AO87" s="151">
        <f t="shared" si="204"/>
        <v>0</v>
      </c>
      <c r="AP87" s="151">
        <f t="shared" si="205"/>
        <v>0</v>
      </c>
    </row>
    <row r="88" spans="1:42" ht="25.5" x14ac:dyDescent="0.2">
      <c r="A88" s="17">
        <v>4</v>
      </c>
      <c r="B88" s="16" t="s">
        <v>5</v>
      </c>
      <c r="C88" s="17">
        <v>2</v>
      </c>
      <c r="D88" s="16" t="s">
        <v>46</v>
      </c>
      <c r="E88" s="15" t="s">
        <v>8</v>
      </c>
      <c r="F88" s="14" t="s">
        <v>45</v>
      </c>
      <c r="G88" s="13" t="s">
        <v>44</v>
      </c>
      <c r="H88" s="13" t="s">
        <v>44</v>
      </c>
      <c r="I88" s="12">
        <v>3</v>
      </c>
      <c r="J88" s="11" t="s">
        <v>0</v>
      </c>
      <c r="K88" s="10">
        <f>'[1]KERJASAMA&amp;ASPIRASI'!$V$8</f>
        <v>0</v>
      </c>
      <c r="L88" s="9">
        <f t="shared" si="206"/>
        <v>0</v>
      </c>
      <c r="M88" s="10">
        <f>'[1]KERJASAMA&amp;ASPIRASI'!$W$8</f>
        <v>1</v>
      </c>
      <c r="N88" s="9">
        <f t="shared" si="207"/>
        <v>0.33333333333333331</v>
      </c>
      <c r="O88" s="10">
        <f>'[1]KERJASAMA&amp;ASPIRASI'!$X$8</f>
        <v>0</v>
      </c>
      <c r="P88" s="9">
        <f t="shared" si="208"/>
        <v>0</v>
      </c>
      <c r="Q88" s="10">
        <f>'[1]KERJASAMA&amp;ASPIRASI'!$Y$8</f>
        <v>0</v>
      </c>
      <c r="R88" s="9">
        <f t="shared" si="209"/>
        <v>0</v>
      </c>
      <c r="S88" s="10">
        <f>'[1]KERJASAMA&amp;ASPIRASI'!$Z$8</f>
        <v>0</v>
      </c>
      <c r="T88" s="9">
        <f t="shared" si="210"/>
        <v>0</v>
      </c>
      <c r="U88" s="10">
        <f>'[1]KERJASAMA&amp;ASPIRASI'!$AA$8</f>
        <v>0</v>
      </c>
      <c r="V88" s="9">
        <f t="shared" si="211"/>
        <v>0</v>
      </c>
      <c r="W88" s="10">
        <f>'[1]KERJASAMA&amp;ASPIRASI'!$AB$8</f>
        <v>0</v>
      </c>
      <c r="X88" s="9">
        <f t="shared" si="212"/>
        <v>0</v>
      </c>
      <c r="Y88" s="10">
        <f>'[1]KERJASAMA&amp;ASPIRASI'!$AC$8</f>
        <v>0</v>
      </c>
      <c r="Z88" s="9">
        <f t="shared" si="213"/>
        <v>0</v>
      </c>
      <c r="AA88" s="10">
        <f>'[1]KERJASAMA&amp;ASPIRASI'!$AD$8</f>
        <v>0</v>
      </c>
      <c r="AB88" s="9">
        <f t="shared" si="214"/>
        <v>0</v>
      </c>
      <c r="AC88" s="10">
        <f>'[1]KERJASAMA&amp;ASPIRASI'!$AE$8</f>
        <v>0</v>
      </c>
      <c r="AD88" s="9">
        <f t="shared" si="215"/>
        <v>0</v>
      </c>
      <c r="AE88" s="10">
        <f>'[1]KERJASAMA&amp;ASPIRASI'!$AF$8</f>
        <v>0</v>
      </c>
      <c r="AF88" s="9">
        <f t="shared" si="216"/>
        <v>0</v>
      </c>
      <c r="AG88" s="10">
        <f>'[1]KERJASAMA&amp;ASPIRASI'!$AG$8</f>
        <v>0</v>
      </c>
      <c r="AH88" s="9">
        <f t="shared" si="217"/>
        <v>0</v>
      </c>
      <c r="AI88" s="8">
        <f t="shared" si="163"/>
        <v>1</v>
      </c>
      <c r="AJ88" s="7">
        <f t="shared" si="176"/>
        <v>0.33333333333333331</v>
      </c>
      <c r="AK88" s="342"/>
      <c r="AM88" s="150">
        <f t="shared" si="202"/>
        <v>1</v>
      </c>
      <c r="AN88" s="150">
        <f t="shared" si="203"/>
        <v>0</v>
      </c>
      <c r="AO88" s="151">
        <f t="shared" si="204"/>
        <v>0</v>
      </c>
      <c r="AP88" s="151">
        <f t="shared" si="205"/>
        <v>0</v>
      </c>
    </row>
    <row r="89" spans="1:42" ht="38.25" x14ac:dyDescent="0.2">
      <c r="A89" s="27">
        <v>4</v>
      </c>
      <c r="B89" s="26" t="s">
        <v>5</v>
      </c>
      <c r="C89" s="27" t="s">
        <v>36</v>
      </c>
      <c r="D89" s="26" t="s">
        <v>41</v>
      </c>
      <c r="E89" s="25"/>
      <c r="F89" s="24" t="s">
        <v>43</v>
      </c>
      <c r="G89" s="24" t="s">
        <v>42</v>
      </c>
      <c r="H89" s="24" t="s">
        <v>42</v>
      </c>
      <c r="I89" s="23">
        <f>SUM(I90)</f>
        <v>4</v>
      </c>
      <c r="J89" s="22" t="s">
        <v>9</v>
      </c>
      <c r="K89" s="20">
        <f>SUM(K90)</f>
        <v>0</v>
      </c>
      <c r="L89" s="21">
        <f t="shared" si="206"/>
        <v>0</v>
      </c>
      <c r="M89" s="20">
        <f>SUM(M90)</f>
        <v>0</v>
      </c>
      <c r="N89" s="21">
        <f t="shared" si="207"/>
        <v>0</v>
      </c>
      <c r="O89" s="20">
        <f>SUM(O90)</f>
        <v>0</v>
      </c>
      <c r="P89" s="21">
        <f t="shared" si="208"/>
        <v>0</v>
      </c>
      <c r="Q89" s="20">
        <f>SUM(Q90)</f>
        <v>1</v>
      </c>
      <c r="R89" s="21">
        <f t="shared" si="209"/>
        <v>0.25</v>
      </c>
      <c r="S89" s="20">
        <f>SUM(S90)</f>
        <v>0</v>
      </c>
      <c r="T89" s="21">
        <f t="shared" si="210"/>
        <v>0</v>
      </c>
      <c r="U89" s="20">
        <f>SUM(U90)</f>
        <v>0</v>
      </c>
      <c r="V89" s="21">
        <f t="shared" si="211"/>
        <v>0</v>
      </c>
      <c r="W89" s="20">
        <f>SUM(W90)</f>
        <v>0</v>
      </c>
      <c r="X89" s="21">
        <f t="shared" si="212"/>
        <v>0</v>
      </c>
      <c r="Y89" s="20">
        <f>SUM(Y90)</f>
        <v>0</v>
      </c>
      <c r="Z89" s="21">
        <f t="shared" si="213"/>
        <v>0</v>
      </c>
      <c r="AA89" s="20">
        <f>SUM(AA90)</f>
        <v>0</v>
      </c>
      <c r="AB89" s="21">
        <f t="shared" si="214"/>
        <v>0</v>
      </c>
      <c r="AC89" s="20">
        <f>SUM(AC90)</f>
        <v>0</v>
      </c>
      <c r="AD89" s="21">
        <f t="shared" si="215"/>
        <v>0</v>
      </c>
      <c r="AE89" s="20">
        <f>SUM(AE90)</f>
        <v>0</v>
      </c>
      <c r="AF89" s="21">
        <f t="shared" si="216"/>
        <v>0</v>
      </c>
      <c r="AG89" s="20">
        <f>SUM(AG90)</f>
        <v>0</v>
      </c>
      <c r="AH89" s="21">
        <f t="shared" si="217"/>
        <v>0</v>
      </c>
      <c r="AI89" s="20">
        <f t="shared" si="163"/>
        <v>1</v>
      </c>
      <c r="AJ89" s="19">
        <f t="shared" si="176"/>
        <v>0.25</v>
      </c>
      <c r="AK89" s="339"/>
      <c r="AM89" s="150">
        <f t="shared" si="202"/>
        <v>0</v>
      </c>
      <c r="AN89" s="150">
        <f t="shared" si="203"/>
        <v>1</v>
      </c>
      <c r="AO89" s="151">
        <f t="shared" si="204"/>
        <v>0</v>
      </c>
      <c r="AP89" s="151">
        <f t="shared" si="205"/>
        <v>0</v>
      </c>
    </row>
    <row r="90" spans="1:42" ht="38.25" x14ac:dyDescent="0.2">
      <c r="A90" s="17">
        <v>4</v>
      </c>
      <c r="B90" s="16" t="s">
        <v>5</v>
      </c>
      <c r="C90" s="17">
        <v>2</v>
      </c>
      <c r="D90" s="16" t="s">
        <v>41</v>
      </c>
      <c r="E90" s="15" t="s">
        <v>5</v>
      </c>
      <c r="F90" s="14" t="s">
        <v>40</v>
      </c>
      <c r="G90" s="13" t="s">
        <v>39</v>
      </c>
      <c r="H90" s="13" t="s">
        <v>39</v>
      </c>
      <c r="I90" s="12">
        <v>4</v>
      </c>
      <c r="J90" s="11" t="s">
        <v>9</v>
      </c>
      <c r="K90" s="10">
        <f>[1]GARWAS!$V20</f>
        <v>0</v>
      </c>
      <c r="L90" s="9">
        <f t="shared" ref="L90" si="230">K90/$I90</f>
        <v>0</v>
      </c>
      <c r="M90" s="10">
        <f>[1]GARWAS!$W20</f>
        <v>0</v>
      </c>
      <c r="N90" s="9">
        <f t="shared" ref="N90" si="231">M90/$I90</f>
        <v>0</v>
      </c>
      <c r="O90" s="10">
        <f>[1]GARWAS!$X20</f>
        <v>0</v>
      </c>
      <c r="P90" s="9">
        <f t="shared" ref="P90" si="232">O90/$I90</f>
        <v>0</v>
      </c>
      <c r="Q90" s="10">
        <f>[1]GARWAS!$Y20</f>
        <v>1</v>
      </c>
      <c r="R90" s="9">
        <f t="shared" ref="R90" si="233">Q90/$I90</f>
        <v>0.25</v>
      </c>
      <c r="S90" s="10">
        <f>[1]GARWAS!$Z20</f>
        <v>0</v>
      </c>
      <c r="T90" s="9">
        <f t="shared" ref="T90" si="234">S90/$I90</f>
        <v>0</v>
      </c>
      <c r="U90" s="10">
        <f>[1]GARWAS!$AA20</f>
        <v>0</v>
      </c>
      <c r="V90" s="9">
        <f t="shared" ref="V90" si="235">U90/$I90</f>
        <v>0</v>
      </c>
      <c r="W90" s="10">
        <f>[1]GARWAS!$AB20</f>
        <v>0</v>
      </c>
      <c r="X90" s="9">
        <f t="shared" ref="X90" si="236">W90/$I90</f>
        <v>0</v>
      </c>
      <c r="Y90" s="10">
        <f>[1]GARWAS!$AC20</f>
        <v>0</v>
      </c>
      <c r="Z90" s="9">
        <f t="shared" ref="Z90" si="237">Y90/$I90</f>
        <v>0</v>
      </c>
      <c r="AA90" s="10">
        <f>[1]GARWAS!$AD20</f>
        <v>0</v>
      </c>
      <c r="AB90" s="9">
        <f t="shared" ref="AB90" si="238">AA90/$I90</f>
        <v>0</v>
      </c>
      <c r="AC90" s="10">
        <f>[1]GARWAS!$AE20</f>
        <v>0</v>
      </c>
      <c r="AD90" s="9">
        <f t="shared" ref="AD90" si="239">AC90/$I90</f>
        <v>0</v>
      </c>
      <c r="AE90" s="10">
        <f>[1]GARWAS!$AF20</f>
        <v>0</v>
      </c>
      <c r="AF90" s="9">
        <f t="shared" ref="AF90" si="240">AE90/$I90</f>
        <v>0</v>
      </c>
      <c r="AG90" s="10">
        <f>[1]GARWAS!$AG20</f>
        <v>0</v>
      </c>
      <c r="AH90" s="9">
        <f t="shared" si="217"/>
        <v>0</v>
      </c>
      <c r="AI90" s="8">
        <f t="shared" si="163"/>
        <v>1</v>
      </c>
      <c r="AJ90" s="7">
        <f t="shared" si="176"/>
        <v>0.25</v>
      </c>
      <c r="AK90" s="342"/>
      <c r="AM90" s="150">
        <f t="shared" si="202"/>
        <v>0</v>
      </c>
      <c r="AN90" s="150">
        <f t="shared" si="203"/>
        <v>1</v>
      </c>
      <c r="AO90" s="151">
        <f t="shared" si="204"/>
        <v>0</v>
      </c>
      <c r="AP90" s="151">
        <f t="shared" si="205"/>
        <v>0</v>
      </c>
    </row>
    <row r="91" spans="1:42" x14ac:dyDescent="0.2">
      <c r="A91" s="134"/>
      <c r="B91" s="135"/>
      <c r="C91" s="136"/>
      <c r="D91" s="135"/>
      <c r="E91" s="137"/>
      <c r="F91" s="138"/>
      <c r="G91" s="13"/>
      <c r="H91" s="13"/>
      <c r="I91" s="12"/>
      <c r="J91" s="11"/>
      <c r="K91" s="10"/>
      <c r="L91" s="9"/>
      <c r="M91" s="10"/>
      <c r="N91" s="9"/>
      <c r="O91" s="10"/>
      <c r="P91" s="9"/>
      <c r="Q91" s="10"/>
      <c r="R91" s="9"/>
      <c r="S91" s="10"/>
      <c r="T91" s="9"/>
      <c r="U91" s="10"/>
      <c r="V91" s="9"/>
      <c r="W91" s="10"/>
      <c r="X91" s="9"/>
      <c r="Y91" s="10"/>
      <c r="Z91" s="9"/>
      <c r="AA91" s="10"/>
      <c r="AB91" s="9"/>
      <c r="AC91" s="10"/>
      <c r="AD91" s="9"/>
      <c r="AE91" s="10"/>
      <c r="AF91" s="9"/>
      <c r="AG91" s="10"/>
      <c r="AH91" s="9"/>
      <c r="AI91" s="8"/>
      <c r="AJ91" s="7"/>
      <c r="AK91" s="342"/>
      <c r="AM91" s="150">
        <f t="shared" si="202"/>
        <v>0</v>
      </c>
      <c r="AN91" s="150">
        <f t="shared" si="203"/>
        <v>0</v>
      </c>
      <c r="AO91" s="151">
        <f t="shared" si="204"/>
        <v>0</v>
      </c>
      <c r="AP91" s="151">
        <f t="shared" si="205"/>
        <v>0</v>
      </c>
    </row>
    <row r="92" spans="1:42" ht="25.5" x14ac:dyDescent="0.2">
      <c r="A92" s="366" t="s">
        <v>272</v>
      </c>
      <c r="B92" s="367"/>
      <c r="C92" s="367"/>
      <c r="D92" s="367"/>
      <c r="E92" s="367"/>
      <c r="F92" s="368"/>
      <c r="G92" s="127" t="s">
        <v>274</v>
      </c>
      <c r="H92" s="127" t="s">
        <v>274</v>
      </c>
      <c r="I92" s="128">
        <f>SUM(I94)</f>
        <v>605</v>
      </c>
      <c r="J92" s="129" t="s">
        <v>96</v>
      </c>
      <c r="K92" s="128">
        <f>SUM(K94)</f>
        <v>32</v>
      </c>
      <c r="L92" s="42">
        <f t="shared" ref="L92" si="241">K92/$I92</f>
        <v>5.2892561983471073E-2</v>
      </c>
      <c r="M92" s="128">
        <f>SUM(M94)</f>
        <v>49</v>
      </c>
      <c r="N92" s="42">
        <f t="shared" ref="N92" si="242">M92/$I92</f>
        <v>8.0991735537190079E-2</v>
      </c>
      <c r="O92" s="128">
        <f>SUM(O94)</f>
        <v>58</v>
      </c>
      <c r="P92" s="42">
        <f t="shared" ref="P92" si="243">O92/$I92</f>
        <v>9.5867768595041328E-2</v>
      </c>
      <c r="Q92" s="128">
        <f>SUM(Q94)</f>
        <v>60</v>
      </c>
      <c r="R92" s="42">
        <f t="shared" ref="R92" si="244">Q92/$I92</f>
        <v>9.9173553719008267E-2</v>
      </c>
      <c r="S92" s="128">
        <f>SUM(S94)</f>
        <v>52</v>
      </c>
      <c r="T92" s="42">
        <f t="shared" ref="T92" si="245">S92/$I92</f>
        <v>8.5950413223140495E-2</v>
      </c>
      <c r="U92" s="128">
        <f>SUM(U94)</f>
        <v>0</v>
      </c>
      <c r="V92" s="42">
        <f t="shared" ref="V92" si="246">U92/$I92</f>
        <v>0</v>
      </c>
      <c r="W92" s="128">
        <f>SUM(W94)</f>
        <v>0</v>
      </c>
      <c r="X92" s="42">
        <f t="shared" ref="X92" si="247">W92/$I92</f>
        <v>0</v>
      </c>
      <c r="Y92" s="128">
        <f>SUM(Y94)</f>
        <v>0</v>
      </c>
      <c r="Z92" s="42">
        <f t="shared" ref="Z92" si="248">Y92/$I92</f>
        <v>0</v>
      </c>
      <c r="AA92" s="128">
        <f>SUM(AA94)</f>
        <v>0</v>
      </c>
      <c r="AB92" s="42">
        <f t="shared" ref="AB92" si="249">AA92/$I92</f>
        <v>0</v>
      </c>
      <c r="AC92" s="128">
        <f>SUM(AC94)</f>
        <v>0</v>
      </c>
      <c r="AD92" s="42">
        <f t="shared" ref="AD92" si="250">AC92/$I92</f>
        <v>0</v>
      </c>
      <c r="AE92" s="128">
        <f>SUM(AE94)</f>
        <v>0</v>
      </c>
      <c r="AF92" s="42">
        <f t="shared" ref="AF92" si="251">AE92/$I92</f>
        <v>0</v>
      </c>
      <c r="AG92" s="128">
        <f>SUM(AG94)</f>
        <v>0</v>
      </c>
      <c r="AH92" s="42">
        <f t="shared" ref="AH92" si="252">AG92/$I92</f>
        <v>0</v>
      </c>
      <c r="AI92" s="130">
        <f>SUM(K92,M92,O92,Q92,S92,U92,W92,Y92,AA92,AC92,AE92,AG92)</f>
        <v>251</v>
      </c>
      <c r="AJ92" s="131">
        <f>AI92/I92</f>
        <v>0.41487603305785126</v>
      </c>
      <c r="AK92" s="337"/>
      <c r="AM92" s="150">
        <f t="shared" si="202"/>
        <v>139</v>
      </c>
      <c r="AN92" s="150">
        <f t="shared" si="203"/>
        <v>112</v>
      </c>
      <c r="AO92" s="151">
        <f t="shared" si="204"/>
        <v>0</v>
      </c>
      <c r="AP92" s="151">
        <f t="shared" si="205"/>
        <v>0</v>
      </c>
    </row>
    <row r="93" spans="1:42" x14ac:dyDescent="0.2">
      <c r="A93" s="134"/>
      <c r="B93" s="135"/>
      <c r="C93" s="136"/>
      <c r="D93" s="135"/>
      <c r="E93" s="137"/>
      <c r="F93" s="138"/>
      <c r="G93" s="13"/>
      <c r="H93" s="13"/>
      <c r="I93" s="12"/>
      <c r="J93" s="11"/>
      <c r="K93" s="10"/>
      <c r="L93" s="9"/>
      <c r="M93" s="10"/>
      <c r="N93" s="9"/>
      <c r="O93" s="10"/>
      <c r="P93" s="9"/>
      <c r="Q93" s="10"/>
      <c r="R93" s="9"/>
      <c r="S93" s="10"/>
      <c r="T93" s="9"/>
      <c r="U93" s="10"/>
      <c r="V93" s="9"/>
      <c r="W93" s="10"/>
      <c r="X93" s="9"/>
      <c r="Y93" s="10"/>
      <c r="Z93" s="9"/>
      <c r="AA93" s="10"/>
      <c r="AB93" s="9"/>
      <c r="AC93" s="10"/>
      <c r="AD93" s="9"/>
      <c r="AE93" s="10"/>
      <c r="AF93" s="9"/>
      <c r="AG93" s="10"/>
      <c r="AH93" s="9"/>
      <c r="AI93" s="8"/>
      <c r="AJ93" s="7"/>
      <c r="AK93" s="342"/>
      <c r="AM93" s="150">
        <f t="shared" si="202"/>
        <v>0</v>
      </c>
      <c r="AN93" s="150">
        <f t="shared" si="203"/>
        <v>0</v>
      </c>
      <c r="AO93" s="151">
        <f t="shared" si="204"/>
        <v>0</v>
      </c>
      <c r="AP93" s="151">
        <f t="shared" si="205"/>
        <v>0</v>
      </c>
    </row>
    <row r="94" spans="1:42" ht="37.9" customHeight="1" x14ac:dyDescent="0.2">
      <c r="A94" s="353" t="s">
        <v>273</v>
      </c>
      <c r="B94" s="354"/>
      <c r="C94" s="354"/>
      <c r="D94" s="354"/>
      <c r="E94" s="354"/>
      <c r="F94" s="355"/>
      <c r="G94" s="34" t="s">
        <v>279</v>
      </c>
      <c r="H94" s="34" t="s">
        <v>279</v>
      </c>
      <c r="I94" s="33">
        <f>SUM(I95,I103)</f>
        <v>605</v>
      </c>
      <c r="J94" s="32" t="s">
        <v>96</v>
      </c>
      <c r="K94" s="33">
        <f>SUM(K95,K103)</f>
        <v>32</v>
      </c>
      <c r="L94" s="31">
        <f t="shared" ref="L94:AH108" si="253">K94/$I94</f>
        <v>5.2892561983471073E-2</v>
      </c>
      <c r="M94" s="33">
        <f>SUM(M95,M103)</f>
        <v>49</v>
      </c>
      <c r="N94" s="31">
        <f t="shared" si="253"/>
        <v>8.0991735537190079E-2</v>
      </c>
      <c r="O94" s="33">
        <f>SUM(O95,O103)</f>
        <v>58</v>
      </c>
      <c r="P94" s="31">
        <f t="shared" si="253"/>
        <v>9.5867768595041328E-2</v>
      </c>
      <c r="Q94" s="33">
        <f>SUM(Q95,Q103)</f>
        <v>60</v>
      </c>
      <c r="R94" s="31">
        <f t="shared" si="253"/>
        <v>9.9173553719008267E-2</v>
      </c>
      <c r="S94" s="33">
        <f>SUM(S95,S103)</f>
        <v>52</v>
      </c>
      <c r="T94" s="31">
        <f t="shared" si="253"/>
        <v>8.5950413223140495E-2</v>
      </c>
      <c r="U94" s="33">
        <f>SUM(U95,U103)</f>
        <v>0</v>
      </c>
      <c r="V94" s="31">
        <f t="shared" si="253"/>
        <v>0</v>
      </c>
      <c r="W94" s="33">
        <f>SUM(W95,W103)</f>
        <v>0</v>
      </c>
      <c r="X94" s="31">
        <f t="shared" si="253"/>
        <v>0</v>
      </c>
      <c r="Y94" s="33">
        <f>SUM(Y95,Y103)</f>
        <v>0</v>
      </c>
      <c r="Z94" s="31">
        <f t="shared" si="253"/>
        <v>0</v>
      </c>
      <c r="AA94" s="33">
        <f>SUM(AA95,AA103)</f>
        <v>0</v>
      </c>
      <c r="AB94" s="31">
        <f t="shared" si="253"/>
        <v>0</v>
      </c>
      <c r="AC94" s="33">
        <f>SUM(AC95,AC103)</f>
        <v>0</v>
      </c>
      <c r="AD94" s="31">
        <f t="shared" si="253"/>
        <v>0</v>
      </c>
      <c r="AE94" s="33">
        <f>SUM(AE95,AE103)</f>
        <v>0</v>
      </c>
      <c r="AF94" s="31">
        <f t="shared" si="253"/>
        <v>0</v>
      </c>
      <c r="AG94" s="33">
        <f>SUM(AG95,AG103)</f>
        <v>0</v>
      </c>
      <c r="AH94" s="31">
        <f t="shared" si="253"/>
        <v>0</v>
      </c>
      <c r="AI94" s="33">
        <f t="shared" si="163"/>
        <v>251</v>
      </c>
      <c r="AJ94" s="31">
        <f t="shared" si="176"/>
        <v>0.41487603305785126</v>
      </c>
      <c r="AK94" s="338"/>
      <c r="AM94" s="150">
        <f t="shared" si="202"/>
        <v>139</v>
      </c>
      <c r="AN94" s="150">
        <f t="shared" si="203"/>
        <v>112</v>
      </c>
      <c r="AO94" s="151">
        <f t="shared" si="204"/>
        <v>0</v>
      </c>
      <c r="AP94" s="151">
        <f t="shared" si="205"/>
        <v>0</v>
      </c>
    </row>
    <row r="95" spans="1:42" ht="25.5" x14ac:dyDescent="0.2">
      <c r="A95" s="27">
        <v>4</v>
      </c>
      <c r="B95" s="26" t="s">
        <v>5</v>
      </c>
      <c r="C95" s="27" t="s">
        <v>36</v>
      </c>
      <c r="D95" s="26" t="s">
        <v>20</v>
      </c>
      <c r="E95" s="25"/>
      <c r="F95" s="24" t="s">
        <v>35</v>
      </c>
      <c r="G95" s="24" t="s">
        <v>34</v>
      </c>
      <c r="H95" s="24" t="s">
        <v>34</v>
      </c>
      <c r="I95" s="29">
        <f>SUM(I96:I98,I100:I102)</f>
        <v>462</v>
      </c>
      <c r="J95" s="22" t="s">
        <v>0</v>
      </c>
      <c r="K95" s="29">
        <f>SUM(K96:K98,K100:K102)</f>
        <v>23</v>
      </c>
      <c r="L95" s="21">
        <f t="shared" si="253"/>
        <v>4.9783549783549784E-2</v>
      </c>
      <c r="M95" s="29">
        <f>SUM(M96:M98,M100:M102)</f>
        <v>37</v>
      </c>
      <c r="N95" s="21">
        <f t="shared" ref="N95:N108" si="254">M95/$I95</f>
        <v>8.0086580086580081E-2</v>
      </c>
      <c r="O95" s="29">
        <f>SUM(O96:O98,O100:O102)</f>
        <v>42</v>
      </c>
      <c r="P95" s="21">
        <f t="shared" ref="P95:P108" si="255">O95/$I95</f>
        <v>9.0909090909090912E-2</v>
      </c>
      <c r="Q95" s="29">
        <f>SUM(Q96:Q98,Q100:Q102)</f>
        <v>45</v>
      </c>
      <c r="R95" s="21">
        <f t="shared" ref="R95:R108" si="256">Q95/$I95</f>
        <v>9.7402597402597407E-2</v>
      </c>
      <c r="S95" s="29">
        <f>SUM(S96:S98,S100:S102)</f>
        <v>37</v>
      </c>
      <c r="T95" s="21">
        <f t="shared" ref="T95:T108" si="257">S95/$I95</f>
        <v>8.0086580086580081E-2</v>
      </c>
      <c r="U95" s="29">
        <f>SUM(U96:U98,U100:U102)</f>
        <v>0</v>
      </c>
      <c r="V95" s="21">
        <f t="shared" ref="V95:V108" si="258">U95/$I95</f>
        <v>0</v>
      </c>
      <c r="W95" s="29">
        <f>SUM(W96:W98,W100:W102)</f>
        <v>0</v>
      </c>
      <c r="X95" s="21">
        <f t="shared" ref="X95:X108" si="259">W95/$I95</f>
        <v>0</v>
      </c>
      <c r="Y95" s="29">
        <f>SUM(Y96:Y98,Y100:Y102)</f>
        <v>0</v>
      </c>
      <c r="Z95" s="21">
        <f t="shared" ref="Z95:Z108" si="260">Y95/$I95</f>
        <v>0</v>
      </c>
      <c r="AA95" s="29">
        <f>SUM(AA96:AA98,AA100:AA102)</f>
        <v>0</v>
      </c>
      <c r="AB95" s="21">
        <f t="shared" ref="AB95:AB108" si="261">AA95/$I95</f>
        <v>0</v>
      </c>
      <c r="AC95" s="29">
        <f>SUM(AC96:AC98,AC100:AC102)</f>
        <v>0</v>
      </c>
      <c r="AD95" s="21">
        <f t="shared" ref="AD95:AD108" si="262">AC95/$I95</f>
        <v>0</v>
      </c>
      <c r="AE95" s="29">
        <f>SUM(AE96:AE98,AE100:AE102)</f>
        <v>0</v>
      </c>
      <c r="AF95" s="21">
        <f t="shared" ref="AF95:AF108" si="263">AE95/$I95</f>
        <v>0</v>
      </c>
      <c r="AG95" s="29">
        <f>SUM(AG96:AG98,AG100:AG102)</f>
        <v>0</v>
      </c>
      <c r="AH95" s="21">
        <f t="shared" ref="AH95:AH108" si="264">AG95/$I95</f>
        <v>0</v>
      </c>
      <c r="AI95" s="29">
        <f t="shared" si="163"/>
        <v>184</v>
      </c>
      <c r="AJ95" s="19">
        <f t="shared" si="176"/>
        <v>0.39826839826839827</v>
      </c>
      <c r="AK95" s="339"/>
      <c r="AM95" s="150">
        <f t="shared" si="202"/>
        <v>102</v>
      </c>
      <c r="AN95" s="150">
        <f t="shared" si="203"/>
        <v>82</v>
      </c>
      <c r="AO95" s="151">
        <f t="shared" si="204"/>
        <v>0</v>
      </c>
      <c r="AP95" s="151">
        <f t="shared" si="205"/>
        <v>0</v>
      </c>
    </row>
    <row r="96" spans="1:42" ht="39" customHeight="1" x14ac:dyDescent="0.2">
      <c r="A96" s="17">
        <v>4</v>
      </c>
      <c r="B96" s="16" t="s">
        <v>5</v>
      </c>
      <c r="C96" s="17">
        <v>2</v>
      </c>
      <c r="D96" s="16" t="s">
        <v>20</v>
      </c>
      <c r="E96" s="15" t="s">
        <v>14</v>
      </c>
      <c r="F96" s="14" t="s">
        <v>33</v>
      </c>
      <c r="G96" s="13" t="s">
        <v>32</v>
      </c>
      <c r="H96" s="13" t="s">
        <v>32</v>
      </c>
      <c r="I96" s="12">
        <v>2</v>
      </c>
      <c r="J96" s="11" t="s">
        <v>0</v>
      </c>
      <c r="K96" s="10">
        <f>[1]KAJIAN!$V11</f>
        <v>0</v>
      </c>
      <c r="L96" s="9">
        <f t="shared" si="253"/>
        <v>0</v>
      </c>
      <c r="M96" s="10">
        <f>[1]KAJIAN!$W11</f>
        <v>0</v>
      </c>
      <c r="N96" s="9">
        <f t="shared" si="254"/>
        <v>0</v>
      </c>
      <c r="O96" s="10">
        <f>[1]KAJIAN!$X11</f>
        <v>0</v>
      </c>
      <c r="P96" s="9">
        <f t="shared" si="255"/>
        <v>0</v>
      </c>
      <c r="Q96" s="10">
        <f>[1]KAJIAN!$Y11</f>
        <v>0</v>
      </c>
      <c r="R96" s="9">
        <f t="shared" si="256"/>
        <v>0</v>
      </c>
      <c r="S96" s="10">
        <f>[1]KAJIAN!$Z11</f>
        <v>0</v>
      </c>
      <c r="T96" s="9">
        <f t="shared" si="257"/>
        <v>0</v>
      </c>
      <c r="U96" s="10">
        <f>[1]KAJIAN!$AA11</f>
        <v>0</v>
      </c>
      <c r="V96" s="9">
        <f t="shared" si="258"/>
        <v>0</v>
      </c>
      <c r="W96" s="10">
        <f>[1]KAJIAN!$AB11</f>
        <v>0</v>
      </c>
      <c r="X96" s="9">
        <f t="shared" si="259"/>
        <v>0</v>
      </c>
      <c r="Y96" s="10">
        <f>[1]KAJIAN!$AC11</f>
        <v>0</v>
      </c>
      <c r="Z96" s="9">
        <f t="shared" si="260"/>
        <v>0</v>
      </c>
      <c r="AA96" s="10">
        <f>[1]KAJIAN!$AD11</f>
        <v>0</v>
      </c>
      <c r="AB96" s="9">
        <f t="shared" si="261"/>
        <v>0</v>
      </c>
      <c r="AC96" s="10">
        <f>[1]KAJIAN!$AE11</f>
        <v>0</v>
      </c>
      <c r="AD96" s="9">
        <f t="shared" si="262"/>
        <v>0</v>
      </c>
      <c r="AE96" s="10">
        <f>[1]KAJIAN!$AF11</f>
        <v>0</v>
      </c>
      <c r="AF96" s="9">
        <f t="shared" si="263"/>
        <v>0</v>
      </c>
      <c r="AG96" s="10">
        <f>[1]KAJIAN!$AG11</f>
        <v>0</v>
      </c>
      <c r="AH96" s="9">
        <f t="shared" si="264"/>
        <v>0</v>
      </c>
      <c r="AI96" s="8">
        <f t="shared" si="163"/>
        <v>0</v>
      </c>
      <c r="AJ96" s="7">
        <f t="shared" si="176"/>
        <v>0</v>
      </c>
      <c r="AK96" s="342"/>
      <c r="AM96" s="150">
        <f t="shared" si="202"/>
        <v>0</v>
      </c>
      <c r="AN96" s="150">
        <f t="shared" si="203"/>
        <v>0</v>
      </c>
      <c r="AO96" s="151">
        <f t="shared" si="204"/>
        <v>0</v>
      </c>
      <c r="AP96" s="151">
        <f t="shared" si="205"/>
        <v>0</v>
      </c>
    </row>
    <row r="97" spans="1:42" ht="30" x14ac:dyDescent="0.2">
      <c r="A97" s="17">
        <v>4</v>
      </c>
      <c r="B97" s="16" t="s">
        <v>5</v>
      </c>
      <c r="C97" s="17">
        <v>2</v>
      </c>
      <c r="D97" s="16" t="s">
        <v>20</v>
      </c>
      <c r="E97" s="15" t="s">
        <v>5</v>
      </c>
      <c r="F97" s="14" t="s">
        <v>31</v>
      </c>
      <c r="G97" s="13" t="s">
        <v>30</v>
      </c>
      <c r="H97" s="13" t="s">
        <v>30</v>
      </c>
      <c r="I97" s="12">
        <v>6</v>
      </c>
      <c r="J97" s="11" t="s">
        <v>0</v>
      </c>
      <c r="K97" s="10">
        <f>[1]KAJIAN!$V12</f>
        <v>1</v>
      </c>
      <c r="L97" s="9">
        <f t="shared" ref="L97:L98" si="265">K97/$I97</f>
        <v>0.16666666666666666</v>
      </c>
      <c r="M97" s="10">
        <f>[1]KAJIAN!$W12</f>
        <v>0</v>
      </c>
      <c r="N97" s="9">
        <f t="shared" ref="N97:N98" si="266">M97/$I97</f>
        <v>0</v>
      </c>
      <c r="O97" s="10">
        <f>[1]KAJIAN!$X12</f>
        <v>0</v>
      </c>
      <c r="P97" s="9">
        <f t="shared" ref="P97:P98" si="267">O97/$I97</f>
        <v>0</v>
      </c>
      <c r="Q97" s="10">
        <f>[1]KAJIAN!$Y12</f>
        <v>1</v>
      </c>
      <c r="R97" s="9">
        <f t="shared" ref="R97:R98" si="268">Q97/$I97</f>
        <v>0.16666666666666666</v>
      </c>
      <c r="S97" s="10">
        <f>[1]KAJIAN!$Z12</f>
        <v>0</v>
      </c>
      <c r="T97" s="9">
        <f t="shared" ref="T97:T98" si="269">S97/$I97</f>
        <v>0</v>
      </c>
      <c r="U97" s="10">
        <f>[1]KAJIAN!$AA12</f>
        <v>0</v>
      </c>
      <c r="V97" s="9">
        <f t="shared" ref="V97:V98" si="270">U97/$I97</f>
        <v>0</v>
      </c>
      <c r="W97" s="10">
        <f>[1]KAJIAN!$AB12</f>
        <v>0</v>
      </c>
      <c r="X97" s="9">
        <f t="shared" ref="X97:X98" si="271">W97/$I97</f>
        <v>0</v>
      </c>
      <c r="Y97" s="10">
        <f>[1]KAJIAN!$AC12</f>
        <v>0</v>
      </c>
      <c r="Z97" s="9">
        <f t="shared" ref="Z97:Z98" si="272">Y97/$I97</f>
        <v>0</v>
      </c>
      <c r="AA97" s="10">
        <f>[1]KAJIAN!$AD12</f>
        <v>0</v>
      </c>
      <c r="AB97" s="9">
        <f t="shared" ref="AB97:AB98" si="273">AA97/$I97</f>
        <v>0</v>
      </c>
      <c r="AC97" s="10">
        <f>[1]KAJIAN!$AE12</f>
        <v>0</v>
      </c>
      <c r="AD97" s="9">
        <f t="shared" ref="AD97:AD98" si="274">AC97/$I97</f>
        <v>0</v>
      </c>
      <c r="AE97" s="10">
        <f>[1]KAJIAN!$AF12</f>
        <v>0</v>
      </c>
      <c r="AF97" s="9">
        <f t="shared" ref="AF97:AF98" si="275">AE97/$I97</f>
        <v>0</v>
      </c>
      <c r="AG97" s="10">
        <f>[1]KAJIAN!$AG12</f>
        <v>0</v>
      </c>
      <c r="AH97" s="9">
        <f t="shared" si="264"/>
        <v>0</v>
      </c>
      <c r="AI97" s="8">
        <f t="shared" si="163"/>
        <v>2</v>
      </c>
      <c r="AJ97" s="7">
        <f t="shared" si="176"/>
        <v>0.33333333333333331</v>
      </c>
      <c r="AK97" s="343" t="s">
        <v>282</v>
      </c>
      <c r="AM97" s="150">
        <f t="shared" si="202"/>
        <v>1</v>
      </c>
      <c r="AN97" s="150">
        <f t="shared" si="203"/>
        <v>1</v>
      </c>
      <c r="AO97" s="151">
        <f t="shared" si="204"/>
        <v>0</v>
      </c>
      <c r="AP97" s="151">
        <f t="shared" si="205"/>
        <v>0</v>
      </c>
    </row>
    <row r="98" spans="1:42" ht="23.25" customHeight="1" x14ac:dyDescent="0.2">
      <c r="A98" s="17">
        <v>4</v>
      </c>
      <c r="B98" s="16" t="s">
        <v>5</v>
      </c>
      <c r="C98" s="17">
        <v>2</v>
      </c>
      <c r="D98" s="16" t="s">
        <v>20</v>
      </c>
      <c r="E98" s="15" t="s">
        <v>3</v>
      </c>
      <c r="F98" s="14" t="s">
        <v>245</v>
      </c>
      <c r="G98" s="13" t="s">
        <v>248</v>
      </c>
      <c r="H98" s="13" t="s">
        <v>248</v>
      </c>
      <c r="I98" s="12">
        <v>9</v>
      </c>
      <c r="J98" s="11" t="s">
        <v>26</v>
      </c>
      <c r="K98" s="10">
        <f>[1]KAJIAN!$V13</f>
        <v>0</v>
      </c>
      <c r="L98" s="9">
        <f t="shared" si="265"/>
        <v>0</v>
      </c>
      <c r="M98" s="10">
        <f>[1]KAJIAN!$W13</f>
        <v>0</v>
      </c>
      <c r="N98" s="9">
        <f t="shared" si="266"/>
        <v>0</v>
      </c>
      <c r="O98" s="10">
        <f>[1]KAJIAN!$X13</f>
        <v>0</v>
      </c>
      <c r="P98" s="9">
        <f t="shared" si="267"/>
        <v>0</v>
      </c>
      <c r="Q98" s="10">
        <f>[1]KAJIAN!$Y13</f>
        <v>1</v>
      </c>
      <c r="R98" s="9">
        <f t="shared" si="268"/>
        <v>0.1111111111111111</v>
      </c>
      <c r="S98" s="10">
        <f>[1]KAJIAN!$Z13</f>
        <v>0</v>
      </c>
      <c r="T98" s="9">
        <f t="shared" si="269"/>
        <v>0</v>
      </c>
      <c r="U98" s="10">
        <f>[1]KAJIAN!$AA13</f>
        <v>0</v>
      </c>
      <c r="V98" s="9">
        <f t="shared" si="270"/>
        <v>0</v>
      </c>
      <c r="W98" s="10">
        <f>[1]KAJIAN!$AB13</f>
        <v>0</v>
      </c>
      <c r="X98" s="9">
        <f t="shared" si="271"/>
        <v>0</v>
      </c>
      <c r="Y98" s="10">
        <f>[1]KAJIAN!$AC13</f>
        <v>0</v>
      </c>
      <c r="Z98" s="9">
        <f t="shared" si="272"/>
        <v>0</v>
      </c>
      <c r="AA98" s="10">
        <f>[1]KAJIAN!$AD13</f>
        <v>0</v>
      </c>
      <c r="AB98" s="9">
        <f t="shared" si="273"/>
        <v>0</v>
      </c>
      <c r="AC98" s="10">
        <f>[1]KAJIAN!$AE13</f>
        <v>0</v>
      </c>
      <c r="AD98" s="9">
        <f t="shared" si="274"/>
        <v>0</v>
      </c>
      <c r="AE98" s="10">
        <f>[1]KAJIAN!$AF13</f>
        <v>0</v>
      </c>
      <c r="AF98" s="9">
        <f t="shared" si="275"/>
        <v>0</v>
      </c>
      <c r="AG98" s="10">
        <f>[1]KAJIAN!$AG13</f>
        <v>0</v>
      </c>
      <c r="AH98" s="9">
        <f t="shared" si="264"/>
        <v>0</v>
      </c>
      <c r="AI98" s="8">
        <f t="shared" si="163"/>
        <v>1</v>
      </c>
      <c r="AJ98" s="7">
        <f t="shared" si="176"/>
        <v>0.1111111111111111</v>
      </c>
      <c r="AK98" s="342"/>
      <c r="AM98" s="150">
        <f t="shared" si="202"/>
        <v>0</v>
      </c>
      <c r="AN98" s="150">
        <f t="shared" si="203"/>
        <v>1</v>
      </c>
      <c r="AO98" s="151">
        <f t="shared" si="204"/>
        <v>0</v>
      </c>
      <c r="AP98" s="151">
        <f t="shared" si="205"/>
        <v>0</v>
      </c>
    </row>
    <row r="99" spans="1:42" ht="30" x14ac:dyDescent="0.2">
      <c r="A99" s="17">
        <v>4</v>
      </c>
      <c r="B99" s="16" t="s">
        <v>5</v>
      </c>
      <c r="C99" s="17">
        <v>2</v>
      </c>
      <c r="D99" s="16" t="s">
        <v>20</v>
      </c>
      <c r="E99" s="15" t="s">
        <v>29</v>
      </c>
      <c r="F99" s="14" t="s">
        <v>28</v>
      </c>
      <c r="G99" s="13" t="s">
        <v>27</v>
      </c>
      <c r="H99" s="13" t="s">
        <v>27</v>
      </c>
      <c r="I99" s="12">
        <v>6</v>
      </c>
      <c r="J99" s="11" t="s">
        <v>26</v>
      </c>
      <c r="K99" s="10">
        <f>[1]KAJIAN!$V14</f>
        <v>6</v>
      </c>
      <c r="L99" s="9">
        <f t="shared" ref="L99" si="276">K99/$I99</f>
        <v>1</v>
      </c>
      <c r="M99" s="10">
        <f>[1]KAJIAN!$W14</f>
        <v>6</v>
      </c>
      <c r="N99" s="9">
        <f t="shared" ref="N99" si="277">M99/$I99</f>
        <v>1</v>
      </c>
      <c r="O99" s="10">
        <f>[1]KAJIAN!$X14</f>
        <v>6</v>
      </c>
      <c r="P99" s="9">
        <f t="shared" ref="P99" si="278">O99/$I99</f>
        <v>1</v>
      </c>
      <c r="Q99" s="10">
        <f>[1]KAJIAN!$Y14</f>
        <v>6</v>
      </c>
      <c r="R99" s="9">
        <f t="shared" ref="R99" si="279">Q99/$I99</f>
        <v>1</v>
      </c>
      <c r="S99" s="10">
        <f>[1]KAJIAN!$Z14</f>
        <v>6</v>
      </c>
      <c r="T99" s="9">
        <f t="shared" ref="T99" si="280">S99/$I99</f>
        <v>1</v>
      </c>
      <c r="U99" s="10">
        <f>[1]KAJIAN!$AA14</f>
        <v>0</v>
      </c>
      <c r="V99" s="9">
        <f t="shared" ref="V99" si="281">U99/$I99</f>
        <v>0</v>
      </c>
      <c r="W99" s="10">
        <f>[1]KAJIAN!$AB14</f>
        <v>0</v>
      </c>
      <c r="X99" s="9">
        <f t="shared" ref="X99" si="282">W99/$I99</f>
        <v>0</v>
      </c>
      <c r="Y99" s="10">
        <f>[1]KAJIAN!$AC14</f>
        <v>0</v>
      </c>
      <c r="Z99" s="9">
        <f t="shared" ref="Z99" si="283">Y99/$I99</f>
        <v>0</v>
      </c>
      <c r="AA99" s="10">
        <f>[1]KAJIAN!$AD14</f>
        <v>0</v>
      </c>
      <c r="AB99" s="9">
        <f t="shared" ref="AB99" si="284">AA99/$I99</f>
        <v>0</v>
      </c>
      <c r="AC99" s="10">
        <f>[1]KAJIAN!$AE14</f>
        <v>0</v>
      </c>
      <c r="AD99" s="9">
        <f t="shared" ref="AD99" si="285">AC99/$I99</f>
        <v>0</v>
      </c>
      <c r="AE99" s="10">
        <f>[1]KAJIAN!$AF14</f>
        <v>0</v>
      </c>
      <c r="AF99" s="9">
        <f t="shared" ref="AF99" si="286">AE99/$I99</f>
        <v>0</v>
      </c>
      <c r="AG99" s="10">
        <f>[1]KAJIAN!$AG14</f>
        <v>0</v>
      </c>
      <c r="AH99" s="9">
        <f t="shared" si="264"/>
        <v>0</v>
      </c>
      <c r="AI99" s="8">
        <v>6</v>
      </c>
      <c r="AJ99" s="7">
        <f t="shared" si="176"/>
        <v>1</v>
      </c>
      <c r="AK99" s="343" t="s">
        <v>290</v>
      </c>
      <c r="AM99" s="150">
        <f t="shared" si="202"/>
        <v>18</v>
      </c>
      <c r="AN99" s="150">
        <f t="shared" si="203"/>
        <v>12</v>
      </c>
      <c r="AO99" s="151">
        <f t="shared" si="204"/>
        <v>0</v>
      </c>
      <c r="AP99" s="151">
        <f t="shared" si="205"/>
        <v>0</v>
      </c>
    </row>
    <row r="100" spans="1:42" ht="38.25" x14ac:dyDescent="0.2">
      <c r="A100" s="17"/>
      <c r="B100" s="16" t="s">
        <v>5</v>
      </c>
      <c r="C100" s="17">
        <v>2</v>
      </c>
      <c r="D100" s="16" t="s">
        <v>20</v>
      </c>
      <c r="E100" s="15" t="s">
        <v>25</v>
      </c>
      <c r="F100" s="14" t="s">
        <v>24</v>
      </c>
      <c r="G100" s="13" t="s">
        <v>260</v>
      </c>
      <c r="H100" s="13" t="s">
        <v>260</v>
      </c>
      <c r="I100" s="12">
        <v>24</v>
      </c>
      <c r="J100" s="11" t="s">
        <v>0</v>
      </c>
      <c r="K100" s="10">
        <f>[1]HUMAS!$V$8</f>
        <v>2</v>
      </c>
      <c r="L100" s="9">
        <f t="shared" si="253"/>
        <v>8.3333333333333329E-2</v>
      </c>
      <c r="M100" s="10">
        <f>[1]HUMAS!$W$8</f>
        <v>2</v>
      </c>
      <c r="N100" s="9">
        <f t="shared" si="254"/>
        <v>8.3333333333333329E-2</v>
      </c>
      <c r="O100" s="10">
        <f>[1]HUMAS!$X$8</f>
        <v>2</v>
      </c>
      <c r="P100" s="9">
        <f t="shared" si="255"/>
        <v>8.3333333333333329E-2</v>
      </c>
      <c r="Q100" s="10">
        <f>[1]HUMAS!$Y$8</f>
        <v>2</v>
      </c>
      <c r="R100" s="9">
        <f t="shared" si="256"/>
        <v>8.3333333333333329E-2</v>
      </c>
      <c r="S100" s="10">
        <f>[1]HUMAS!$Z$8</f>
        <v>2</v>
      </c>
      <c r="T100" s="9">
        <f t="shared" si="257"/>
        <v>8.3333333333333329E-2</v>
      </c>
      <c r="U100" s="10">
        <f>[1]HUMAS!$AA$8</f>
        <v>0</v>
      </c>
      <c r="V100" s="9">
        <f t="shared" si="258"/>
        <v>0</v>
      </c>
      <c r="W100" s="10">
        <f>[1]HUMAS!$AB$8</f>
        <v>0</v>
      </c>
      <c r="X100" s="9">
        <f t="shared" si="259"/>
        <v>0</v>
      </c>
      <c r="Y100" s="10">
        <f>[1]HUMAS!$AC$8</f>
        <v>0</v>
      </c>
      <c r="Z100" s="9">
        <f t="shared" si="260"/>
        <v>0</v>
      </c>
      <c r="AA100" s="10">
        <f>[1]HUMAS!$AD$8</f>
        <v>0</v>
      </c>
      <c r="AB100" s="9">
        <f t="shared" si="261"/>
        <v>0</v>
      </c>
      <c r="AC100" s="10">
        <f>[1]HUMAS!$AE$8</f>
        <v>0</v>
      </c>
      <c r="AD100" s="9">
        <f t="shared" si="262"/>
        <v>0</v>
      </c>
      <c r="AE100" s="10">
        <f>[1]HUMAS!$AF$8</f>
        <v>0</v>
      </c>
      <c r="AF100" s="9">
        <f t="shared" si="263"/>
        <v>0</v>
      </c>
      <c r="AG100" s="10">
        <f>[1]HUMAS!$AG$8</f>
        <v>0</v>
      </c>
      <c r="AH100" s="9">
        <f t="shared" si="264"/>
        <v>0</v>
      </c>
      <c r="AI100" s="8">
        <f t="shared" ref="AI100" si="287">SUM(AG100,AE100,AC100,AA100,Y100,W100,U100,S100,Q100,O100,M100,K100)</f>
        <v>10</v>
      </c>
      <c r="AJ100" s="7">
        <f t="shared" si="176"/>
        <v>0.41666666666666669</v>
      </c>
      <c r="AK100" s="342"/>
      <c r="AM100" s="150">
        <f t="shared" si="202"/>
        <v>6</v>
      </c>
      <c r="AN100" s="150">
        <f t="shared" si="203"/>
        <v>4</v>
      </c>
      <c r="AO100" s="151">
        <f t="shared" si="204"/>
        <v>0</v>
      </c>
      <c r="AP100" s="151">
        <f t="shared" si="205"/>
        <v>0</v>
      </c>
    </row>
    <row r="101" spans="1:42" ht="25.5" x14ac:dyDescent="0.2">
      <c r="A101" s="17">
        <v>4</v>
      </c>
      <c r="B101" s="16" t="s">
        <v>5</v>
      </c>
      <c r="C101" s="17">
        <v>2</v>
      </c>
      <c r="D101" s="16" t="s">
        <v>20</v>
      </c>
      <c r="E101" s="15" t="s">
        <v>23</v>
      </c>
      <c r="F101" s="14" t="s">
        <v>22</v>
      </c>
      <c r="G101" s="13" t="s">
        <v>21</v>
      </c>
      <c r="H101" s="13" t="s">
        <v>21</v>
      </c>
      <c r="I101" s="12">
        <v>1</v>
      </c>
      <c r="J101" s="11" t="s">
        <v>0</v>
      </c>
      <c r="K101" s="10">
        <f>[1]PERSIDANGAN!$V$7</f>
        <v>0</v>
      </c>
      <c r="L101" s="9">
        <f t="shared" si="253"/>
        <v>0</v>
      </c>
      <c r="M101" s="10">
        <f>[1]PERSIDANGAN!$W$7</f>
        <v>0</v>
      </c>
      <c r="N101" s="9">
        <f t="shared" si="254"/>
        <v>0</v>
      </c>
      <c r="O101" s="10">
        <f>[1]PERSIDANGAN!$X$7</f>
        <v>0</v>
      </c>
      <c r="P101" s="9">
        <f t="shared" si="255"/>
        <v>0</v>
      </c>
      <c r="Q101" s="10">
        <f>[1]PERSIDANGAN!$Y$7</f>
        <v>1</v>
      </c>
      <c r="R101" s="9">
        <f t="shared" si="256"/>
        <v>1</v>
      </c>
      <c r="S101" s="10">
        <f>[1]PERSIDANGAN!$Z$7</f>
        <v>0</v>
      </c>
      <c r="T101" s="9">
        <f t="shared" si="257"/>
        <v>0</v>
      </c>
      <c r="U101" s="10">
        <f>[1]PERSIDANGAN!$AA$7</f>
        <v>0</v>
      </c>
      <c r="V101" s="9">
        <f t="shared" si="258"/>
        <v>0</v>
      </c>
      <c r="W101" s="10">
        <f>[1]PERSIDANGAN!$AB$7</f>
        <v>0</v>
      </c>
      <c r="X101" s="9">
        <f t="shared" si="259"/>
        <v>0</v>
      </c>
      <c r="Y101" s="10">
        <f>[1]PERSIDANGAN!$AC$7</f>
        <v>0</v>
      </c>
      <c r="Z101" s="9">
        <f t="shared" si="260"/>
        <v>0</v>
      </c>
      <c r="AA101" s="10">
        <f>[1]PERSIDANGAN!$AD$7</f>
        <v>0</v>
      </c>
      <c r="AB101" s="9">
        <f t="shared" si="261"/>
        <v>0</v>
      </c>
      <c r="AC101" s="10">
        <f>[1]PERSIDANGAN!$AE$7</f>
        <v>0</v>
      </c>
      <c r="AD101" s="9">
        <f t="shared" si="262"/>
        <v>0</v>
      </c>
      <c r="AE101" s="10">
        <f>[1]PERSIDANGAN!$AF$7</f>
        <v>0</v>
      </c>
      <c r="AF101" s="9">
        <f t="shared" si="263"/>
        <v>0</v>
      </c>
      <c r="AG101" s="10">
        <f>[1]PERSIDANGAN!$AG$7</f>
        <v>0</v>
      </c>
      <c r="AH101" s="9">
        <f t="shared" si="264"/>
        <v>0</v>
      </c>
      <c r="AI101" s="8">
        <f t="shared" si="163"/>
        <v>1</v>
      </c>
      <c r="AJ101" s="7">
        <f t="shared" si="176"/>
        <v>1</v>
      </c>
      <c r="AK101" s="342"/>
      <c r="AM101" s="150">
        <f t="shared" si="202"/>
        <v>0</v>
      </c>
      <c r="AN101" s="150">
        <f t="shared" si="203"/>
        <v>1</v>
      </c>
      <c r="AO101" s="151">
        <f t="shared" si="204"/>
        <v>0</v>
      </c>
      <c r="AP101" s="151">
        <f t="shared" si="205"/>
        <v>0</v>
      </c>
    </row>
    <row r="102" spans="1:42" ht="51" customHeight="1" x14ac:dyDescent="0.2">
      <c r="A102" s="17">
        <v>4</v>
      </c>
      <c r="B102" s="16" t="s">
        <v>5</v>
      </c>
      <c r="C102" s="17">
        <v>2</v>
      </c>
      <c r="D102" s="16" t="s">
        <v>20</v>
      </c>
      <c r="E102" s="15" t="s">
        <v>19</v>
      </c>
      <c r="F102" s="28" t="s">
        <v>18</v>
      </c>
      <c r="G102" s="13" t="s">
        <v>17</v>
      </c>
      <c r="H102" s="13" t="s">
        <v>17</v>
      </c>
      <c r="I102" s="12">
        <v>420</v>
      </c>
      <c r="J102" s="11" t="s">
        <v>0</v>
      </c>
      <c r="K102" s="10">
        <f>[1]HUMAS!$V$7</f>
        <v>20</v>
      </c>
      <c r="L102" s="9">
        <f t="shared" si="253"/>
        <v>4.7619047619047616E-2</v>
      </c>
      <c r="M102" s="10">
        <f>[1]HUMAS!$W$7</f>
        <v>35</v>
      </c>
      <c r="N102" s="9">
        <f t="shared" si="254"/>
        <v>8.3333333333333329E-2</v>
      </c>
      <c r="O102" s="10">
        <f>[1]HUMAS!$X$7</f>
        <v>40</v>
      </c>
      <c r="P102" s="9">
        <f t="shared" si="255"/>
        <v>9.5238095238095233E-2</v>
      </c>
      <c r="Q102" s="10">
        <f>[1]HUMAS!$Y$7</f>
        <v>40</v>
      </c>
      <c r="R102" s="9">
        <f t="shared" si="256"/>
        <v>9.5238095238095233E-2</v>
      </c>
      <c r="S102" s="10">
        <f>[1]HUMAS!$Z$7</f>
        <v>35</v>
      </c>
      <c r="T102" s="9">
        <f t="shared" si="257"/>
        <v>8.3333333333333329E-2</v>
      </c>
      <c r="U102" s="10">
        <f>[1]HUMAS!$AA$7</f>
        <v>0</v>
      </c>
      <c r="V102" s="9">
        <f t="shared" si="258"/>
        <v>0</v>
      </c>
      <c r="W102" s="10">
        <f>[1]HUMAS!$AB$7</f>
        <v>0</v>
      </c>
      <c r="X102" s="9">
        <f t="shared" si="259"/>
        <v>0</v>
      </c>
      <c r="Y102" s="10">
        <f>[1]HUMAS!$AC$7</f>
        <v>0</v>
      </c>
      <c r="Z102" s="9">
        <f t="shared" si="260"/>
        <v>0</v>
      </c>
      <c r="AA102" s="10">
        <f>[1]HUMAS!$AD$7</f>
        <v>0</v>
      </c>
      <c r="AB102" s="9">
        <f t="shared" si="261"/>
        <v>0</v>
      </c>
      <c r="AC102" s="10">
        <f>[1]HUMAS!$AE$7</f>
        <v>0</v>
      </c>
      <c r="AD102" s="9">
        <f t="shared" si="262"/>
        <v>0</v>
      </c>
      <c r="AE102" s="10">
        <f>[1]HUMAS!$AF$7</f>
        <v>0</v>
      </c>
      <c r="AF102" s="9">
        <f t="shared" si="263"/>
        <v>0</v>
      </c>
      <c r="AG102" s="10">
        <f>[1]HUMAS!$AG$7</f>
        <v>0</v>
      </c>
      <c r="AH102" s="9">
        <f t="shared" si="264"/>
        <v>0</v>
      </c>
      <c r="AI102" s="8">
        <f t="shared" si="163"/>
        <v>170</v>
      </c>
      <c r="AJ102" s="7">
        <f t="shared" si="176"/>
        <v>0.40476190476190477</v>
      </c>
      <c r="AK102" s="342"/>
      <c r="AM102" s="150">
        <f t="shared" si="202"/>
        <v>95</v>
      </c>
      <c r="AN102" s="150">
        <f t="shared" si="203"/>
        <v>75</v>
      </c>
      <c r="AO102" s="151">
        <f t="shared" si="204"/>
        <v>0</v>
      </c>
      <c r="AP102" s="151">
        <f t="shared" si="205"/>
        <v>0</v>
      </c>
    </row>
    <row r="103" spans="1:42" ht="25.5" x14ac:dyDescent="0.2">
      <c r="A103" s="27">
        <v>4</v>
      </c>
      <c r="B103" s="26" t="s">
        <v>5</v>
      </c>
      <c r="C103" s="27">
        <v>2</v>
      </c>
      <c r="D103" s="26" t="s">
        <v>4</v>
      </c>
      <c r="E103" s="25"/>
      <c r="F103" s="24" t="s">
        <v>16</v>
      </c>
      <c r="G103" s="24" t="s">
        <v>15</v>
      </c>
      <c r="H103" s="24" t="s">
        <v>15</v>
      </c>
      <c r="I103" s="23">
        <f>SUM(I104:I108)</f>
        <v>143</v>
      </c>
      <c r="J103" s="22" t="s">
        <v>0</v>
      </c>
      <c r="K103" s="23">
        <f>SUM(K104:K108)</f>
        <v>9</v>
      </c>
      <c r="L103" s="21">
        <f t="shared" si="253"/>
        <v>6.2937062937062943E-2</v>
      </c>
      <c r="M103" s="23">
        <f>SUM(M104:M108)</f>
        <v>12</v>
      </c>
      <c r="N103" s="21">
        <f t="shared" si="254"/>
        <v>8.3916083916083919E-2</v>
      </c>
      <c r="O103" s="23">
        <f>SUM(O104:O108)</f>
        <v>16</v>
      </c>
      <c r="P103" s="21">
        <f t="shared" si="255"/>
        <v>0.11188811188811189</v>
      </c>
      <c r="Q103" s="23">
        <f>SUM(Q104:Q108)</f>
        <v>15</v>
      </c>
      <c r="R103" s="21">
        <f t="shared" si="256"/>
        <v>0.1048951048951049</v>
      </c>
      <c r="S103" s="23">
        <f>SUM(S104:S108)</f>
        <v>15</v>
      </c>
      <c r="T103" s="21">
        <f t="shared" si="257"/>
        <v>0.1048951048951049</v>
      </c>
      <c r="U103" s="23">
        <f>SUM(U104:U108)</f>
        <v>0</v>
      </c>
      <c r="V103" s="21">
        <f t="shared" si="258"/>
        <v>0</v>
      </c>
      <c r="W103" s="23">
        <f>SUM(W104:W108)</f>
        <v>0</v>
      </c>
      <c r="X103" s="21">
        <f t="shared" si="259"/>
        <v>0</v>
      </c>
      <c r="Y103" s="23">
        <f>SUM(Y104:Y108)</f>
        <v>0</v>
      </c>
      <c r="Z103" s="21">
        <f t="shared" si="260"/>
        <v>0</v>
      </c>
      <c r="AA103" s="23">
        <f>SUM(AA104:AA108)</f>
        <v>0</v>
      </c>
      <c r="AB103" s="21">
        <f t="shared" si="261"/>
        <v>0</v>
      </c>
      <c r="AC103" s="23">
        <f>SUM(AC104:AC108)</f>
        <v>0</v>
      </c>
      <c r="AD103" s="21">
        <f t="shared" si="262"/>
        <v>0</v>
      </c>
      <c r="AE103" s="23">
        <f>SUM(AE104:AE108)</f>
        <v>0</v>
      </c>
      <c r="AF103" s="21">
        <f t="shared" si="263"/>
        <v>0</v>
      </c>
      <c r="AG103" s="23">
        <f>SUM(AG104:AG108)</f>
        <v>0</v>
      </c>
      <c r="AH103" s="21">
        <f t="shared" si="264"/>
        <v>0</v>
      </c>
      <c r="AI103" s="20">
        <f t="shared" si="163"/>
        <v>67</v>
      </c>
      <c r="AJ103" s="19">
        <f t="shared" si="176"/>
        <v>0.46853146853146854</v>
      </c>
      <c r="AK103" s="339"/>
      <c r="AM103" s="150">
        <f t="shared" si="202"/>
        <v>37</v>
      </c>
      <c r="AN103" s="150">
        <f t="shared" si="203"/>
        <v>30</v>
      </c>
      <c r="AO103" s="151">
        <f t="shared" si="204"/>
        <v>0</v>
      </c>
      <c r="AP103" s="151">
        <f t="shared" si="205"/>
        <v>0</v>
      </c>
    </row>
    <row r="104" spans="1:42" ht="38.25" x14ac:dyDescent="0.2">
      <c r="A104" s="17">
        <v>4</v>
      </c>
      <c r="B104" s="16" t="s">
        <v>5</v>
      </c>
      <c r="C104" s="17">
        <v>2</v>
      </c>
      <c r="D104" s="16" t="s">
        <v>4</v>
      </c>
      <c r="E104" s="15" t="s">
        <v>14</v>
      </c>
      <c r="F104" s="14" t="s">
        <v>13</v>
      </c>
      <c r="G104" s="13" t="s">
        <v>12</v>
      </c>
      <c r="H104" s="13" t="s">
        <v>12</v>
      </c>
      <c r="I104" s="12">
        <v>16</v>
      </c>
      <c r="J104" s="11" t="s">
        <v>0</v>
      </c>
      <c r="K104" s="10">
        <f>[1]PERSIDANGAN!$V$8</f>
        <v>0</v>
      </c>
      <c r="L104" s="9">
        <f t="shared" si="253"/>
        <v>0</v>
      </c>
      <c r="M104" s="10">
        <f>[1]PERSIDANGAN!$W$8</f>
        <v>4</v>
      </c>
      <c r="N104" s="9">
        <f t="shared" si="254"/>
        <v>0.25</v>
      </c>
      <c r="O104" s="10">
        <f>[1]PERSIDANGAN!$X$8</f>
        <v>4</v>
      </c>
      <c r="P104" s="9">
        <f t="shared" si="255"/>
        <v>0.25</v>
      </c>
      <c r="Q104" s="10">
        <f>[1]PERSIDANGAN!$Y$8</f>
        <v>4</v>
      </c>
      <c r="R104" s="9">
        <f t="shared" si="256"/>
        <v>0.25</v>
      </c>
      <c r="S104" s="10">
        <f>[1]PERSIDANGAN!$Z$8</f>
        <v>4</v>
      </c>
      <c r="T104" s="9">
        <f t="shared" si="257"/>
        <v>0.25</v>
      </c>
      <c r="U104" s="10">
        <f>[1]PERSIDANGAN!$AA$8</f>
        <v>0</v>
      </c>
      <c r="V104" s="9">
        <f t="shared" si="258"/>
        <v>0</v>
      </c>
      <c r="W104" s="10">
        <f>[1]PERSIDANGAN!$AB$8</f>
        <v>0</v>
      </c>
      <c r="X104" s="9">
        <f t="shared" si="259"/>
        <v>0</v>
      </c>
      <c r="Y104" s="10">
        <f>[1]PERSIDANGAN!$AC$8</f>
        <v>0</v>
      </c>
      <c r="Z104" s="9">
        <f t="shared" si="260"/>
        <v>0</v>
      </c>
      <c r="AA104" s="10">
        <f>[1]PERSIDANGAN!$AD$8</f>
        <v>0</v>
      </c>
      <c r="AB104" s="9">
        <f t="shared" si="261"/>
        <v>0</v>
      </c>
      <c r="AC104" s="10">
        <f>[1]PERSIDANGAN!$AE$8</f>
        <v>0</v>
      </c>
      <c r="AD104" s="9">
        <f t="shared" si="262"/>
        <v>0</v>
      </c>
      <c r="AE104" s="10">
        <f>[1]PERSIDANGAN!$AF$8</f>
        <v>0</v>
      </c>
      <c r="AF104" s="9">
        <f t="shared" si="263"/>
        <v>0</v>
      </c>
      <c r="AG104" s="10">
        <f>[1]PERSIDANGAN!$AG$8</f>
        <v>0</v>
      </c>
      <c r="AH104" s="9">
        <f t="shared" si="264"/>
        <v>0</v>
      </c>
      <c r="AI104" s="8">
        <f t="shared" si="163"/>
        <v>16</v>
      </c>
      <c r="AJ104" s="7">
        <f t="shared" si="176"/>
        <v>1</v>
      </c>
      <c r="AK104" s="342"/>
      <c r="AM104" s="150">
        <f t="shared" si="202"/>
        <v>8</v>
      </c>
      <c r="AN104" s="150">
        <f t="shared" si="203"/>
        <v>8</v>
      </c>
      <c r="AO104" s="151">
        <f t="shared" si="204"/>
        <v>0</v>
      </c>
      <c r="AP104" s="151">
        <f t="shared" si="205"/>
        <v>0</v>
      </c>
    </row>
    <row r="105" spans="1:42" ht="38.25" x14ac:dyDescent="0.2">
      <c r="A105" s="17">
        <v>4</v>
      </c>
      <c r="B105" s="16" t="s">
        <v>5</v>
      </c>
      <c r="C105" s="17">
        <v>2</v>
      </c>
      <c r="D105" s="16" t="s">
        <v>4</v>
      </c>
      <c r="E105" s="15" t="s">
        <v>5</v>
      </c>
      <c r="F105" s="14" t="s">
        <v>11</v>
      </c>
      <c r="G105" s="13" t="s">
        <v>10</v>
      </c>
      <c r="H105" s="13" t="s">
        <v>10</v>
      </c>
      <c r="I105" s="12">
        <v>5</v>
      </c>
      <c r="J105" s="11" t="s">
        <v>9</v>
      </c>
      <c r="K105" s="10">
        <f>[1]PERSIDANGAN!$V$9</f>
        <v>1</v>
      </c>
      <c r="L105" s="9">
        <f t="shared" si="253"/>
        <v>0.2</v>
      </c>
      <c r="M105" s="10">
        <f>[1]PERSIDANGAN!$W$9</f>
        <v>0</v>
      </c>
      <c r="N105" s="9">
        <f t="shared" si="254"/>
        <v>0</v>
      </c>
      <c r="O105" s="10">
        <f>[1]PERSIDANGAN!$X$9</f>
        <v>4</v>
      </c>
      <c r="P105" s="9">
        <f t="shared" si="255"/>
        <v>0.8</v>
      </c>
      <c r="Q105" s="10">
        <f>[1]PERSIDANGAN!$Y$9</f>
        <v>0</v>
      </c>
      <c r="R105" s="9">
        <f t="shared" si="256"/>
        <v>0</v>
      </c>
      <c r="S105" s="10">
        <f>[1]PERSIDANGAN!$Z$9</f>
        <v>0</v>
      </c>
      <c r="T105" s="9">
        <f t="shared" si="257"/>
        <v>0</v>
      </c>
      <c r="U105" s="10">
        <f>[1]PERSIDANGAN!$AA$9</f>
        <v>0</v>
      </c>
      <c r="V105" s="9">
        <f t="shared" si="258"/>
        <v>0</v>
      </c>
      <c r="W105" s="10">
        <f>[1]PERSIDANGAN!$AB$9</f>
        <v>0</v>
      </c>
      <c r="X105" s="9">
        <f t="shared" si="259"/>
        <v>0</v>
      </c>
      <c r="Y105" s="10">
        <f>[1]PERSIDANGAN!$AC$9</f>
        <v>0</v>
      </c>
      <c r="Z105" s="9">
        <f t="shared" si="260"/>
        <v>0</v>
      </c>
      <c r="AA105" s="10">
        <f>[1]PERSIDANGAN!$AD$9</f>
        <v>0</v>
      </c>
      <c r="AB105" s="9">
        <f t="shared" si="261"/>
        <v>0</v>
      </c>
      <c r="AC105" s="10">
        <f>[1]PERSIDANGAN!$AE$9</f>
        <v>0</v>
      </c>
      <c r="AD105" s="9">
        <f t="shared" si="262"/>
        <v>0</v>
      </c>
      <c r="AE105" s="10">
        <f>[1]PERSIDANGAN!$AF$9</f>
        <v>0</v>
      </c>
      <c r="AF105" s="9">
        <f t="shared" si="263"/>
        <v>0</v>
      </c>
      <c r="AG105" s="10">
        <f>[1]PERSIDANGAN!$AG$9</f>
        <v>0</v>
      </c>
      <c r="AH105" s="9">
        <f t="shared" si="264"/>
        <v>0</v>
      </c>
      <c r="AI105" s="8">
        <f t="shared" si="163"/>
        <v>5</v>
      </c>
      <c r="AJ105" s="7">
        <f t="shared" si="176"/>
        <v>1</v>
      </c>
      <c r="AK105" s="342"/>
      <c r="AM105" s="150">
        <f t="shared" si="202"/>
        <v>5</v>
      </c>
      <c r="AN105" s="150">
        <f t="shared" si="203"/>
        <v>0</v>
      </c>
      <c r="AO105" s="151">
        <f t="shared" si="204"/>
        <v>0</v>
      </c>
      <c r="AP105" s="151">
        <f t="shared" si="205"/>
        <v>0</v>
      </c>
    </row>
    <row r="106" spans="1:42" ht="38.25" x14ac:dyDescent="0.2">
      <c r="A106" s="17">
        <v>4</v>
      </c>
      <c r="B106" s="16" t="s">
        <v>5</v>
      </c>
      <c r="C106" s="17">
        <v>2</v>
      </c>
      <c r="D106" s="16" t="s">
        <v>4</v>
      </c>
      <c r="E106" s="15" t="s">
        <v>8</v>
      </c>
      <c r="F106" s="14" t="s">
        <v>7</v>
      </c>
      <c r="G106" s="13" t="s">
        <v>6</v>
      </c>
      <c r="H106" s="13" t="s">
        <v>6</v>
      </c>
      <c r="I106" s="12">
        <v>12</v>
      </c>
      <c r="J106" s="11" t="s">
        <v>0</v>
      </c>
      <c r="K106" s="10">
        <f>[1]PERSIDANGAN!$V$10</f>
        <v>1</v>
      </c>
      <c r="L106" s="9">
        <f t="shared" si="253"/>
        <v>8.3333333333333329E-2</v>
      </c>
      <c r="M106" s="10">
        <f>[1]PERSIDANGAN!$W$10</f>
        <v>1</v>
      </c>
      <c r="N106" s="9">
        <f t="shared" si="254"/>
        <v>8.3333333333333329E-2</v>
      </c>
      <c r="O106" s="10">
        <f>[1]PERSIDANGAN!$X$10</f>
        <v>1</v>
      </c>
      <c r="P106" s="9">
        <f t="shared" si="255"/>
        <v>8.3333333333333329E-2</v>
      </c>
      <c r="Q106" s="10">
        <f>[1]PERSIDANGAN!$Y$10</f>
        <v>1</v>
      </c>
      <c r="R106" s="9">
        <f t="shared" si="256"/>
        <v>8.3333333333333329E-2</v>
      </c>
      <c r="S106" s="10">
        <f>[1]PERSIDANGAN!$Z$10</f>
        <v>2</v>
      </c>
      <c r="T106" s="9">
        <f t="shared" si="257"/>
        <v>0.16666666666666666</v>
      </c>
      <c r="U106" s="10">
        <f>[1]PERSIDANGAN!$AA$10</f>
        <v>0</v>
      </c>
      <c r="V106" s="9">
        <f t="shared" si="258"/>
        <v>0</v>
      </c>
      <c r="W106" s="10">
        <f>[1]PERSIDANGAN!$AB$10</f>
        <v>0</v>
      </c>
      <c r="X106" s="9">
        <f t="shared" si="259"/>
        <v>0</v>
      </c>
      <c r="Y106" s="10">
        <f>[1]PERSIDANGAN!$AC$10</f>
        <v>0</v>
      </c>
      <c r="Z106" s="9">
        <f t="shared" si="260"/>
        <v>0</v>
      </c>
      <c r="AA106" s="10">
        <f>[1]PERSIDANGAN!$AD$10</f>
        <v>0</v>
      </c>
      <c r="AB106" s="9">
        <f t="shared" si="261"/>
        <v>0</v>
      </c>
      <c r="AC106" s="10">
        <f>[1]PERSIDANGAN!$AE$10</f>
        <v>0</v>
      </c>
      <c r="AD106" s="9">
        <f t="shared" si="262"/>
        <v>0</v>
      </c>
      <c r="AE106" s="10">
        <f>[1]PERSIDANGAN!$AF$10</f>
        <v>0</v>
      </c>
      <c r="AF106" s="9">
        <f t="shared" si="263"/>
        <v>0</v>
      </c>
      <c r="AG106" s="10">
        <f>[1]PERSIDANGAN!$AG$10</f>
        <v>0</v>
      </c>
      <c r="AH106" s="9">
        <f t="shared" si="264"/>
        <v>0</v>
      </c>
      <c r="AI106" s="8">
        <f t="shared" si="163"/>
        <v>6</v>
      </c>
      <c r="AJ106" s="7">
        <f t="shared" si="176"/>
        <v>0.5</v>
      </c>
      <c r="AK106" s="342"/>
      <c r="AM106" s="150">
        <f t="shared" si="202"/>
        <v>3</v>
      </c>
      <c r="AN106" s="150">
        <f t="shared" si="203"/>
        <v>3</v>
      </c>
      <c r="AO106" s="151">
        <f t="shared" si="204"/>
        <v>0</v>
      </c>
      <c r="AP106" s="151">
        <f t="shared" si="205"/>
        <v>0</v>
      </c>
    </row>
    <row r="107" spans="1:42" ht="25.5" x14ac:dyDescent="0.2">
      <c r="A107" s="17">
        <v>4</v>
      </c>
      <c r="B107" s="16" t="s">
        <v>5</v>
      </c>
      <c r="C107" s="17">
        <v>2</v>
      </c>
      <c r="D107" s="16" t="s">
        <v>4</v>
      </c>
      <c r="E107" s="15" t="s">
        <v>3</v>
      </c>
      <c r="F107" s="14" t="s">
        <v>2</v>
      </c>
      <c r="G107" s="13" t="s">
        <v>1</v>
      </c>
      <c r="H107" s="13" t="s">
        <v>1</v>
      </c>
      <c r="I107" s="12">
        <v>108</v>
      </c>
      <c r="J107" s="11" t="s">
        <v>0</v>
      </c>
      <c r="K107" s="10">
        <f>[1]PERSIDANGAN!$V$11</f>
        <v>7</v>
      </c>
      <c r="L107" s="9">
        <f t="shared" si="253"/>
        <v>6.4814814814814811E-2</v>
      </c>
      <c r="M107" s="10">
        <f>[1]PERSIDANGAN!$W$11</f>
        <v>7</v>
      </c>
      <c r="N107" s="9">
        <f t="shared" si="254"/>
        <v>6.4814814814814811E-2</v>
      </c>
      <c r="O107" s="10">
        <f>[1]PERSIDANGAN!$X$11</f>
        <v>7</v>
      </c>
      <c r="P107" s="9">
        <f t="shared" si="255"/>
        <v>6.4814814814814811E-2</v>
      </c>
      <c r="Q107" s="10">
        <f>[1]PERSIDANGAN!$Y$11</f>
        <v>9</v>
      </c>
      <c r="R107" s="9">
        <f t="shared" si="256"/>
        <v>8.3333333333333329E-2</v>
      </c>
      <c r="S107" s="10">
        <f>[1]PERSIDANGAN!$Z$11</f>
        <v>9</v>
      </c>
      <c r="T107" s="9">
        <f t="shared" si="257"/>
        <v>8.3333333333333329E-2</v>
      </c>
      <c r="U107" s="10">
        <f>[1]PERSIDANGAN!$AA$11</f>
        <v>0</v>
      </c>
      <c r="V107" s="9">
        <f t="shared" si="258"/>
        <v>0</v>
      </c>
      <c r="W107" s="10">
        <f>[1]PERSIDANGAN!$AB$11</f>
        <v>0</v>
      </c>
      <c r="X107" s="9">
        <f t="shared" si="259"/>
        <v>0</v>
      </c>
      <c r="Y107" s="10">
        <f>[1]PERSIDANGAN!$AC$11</f>
        <v>0</v>
      </c>
      <c r="Z107" s="9">
        <f t="shared" si="260"/>
        <v>0</v>
      </c>
      <c r="AA107" s="10">
        <f>[1]PERSIDANGAN!$AD$11</f>
        <v>0</v>
      </c>
      <c r="AB107" s="9">
        <f t="shared" si="261"/>
        <v>0</v>
      </c>
      <c r="AC107" s="10">
        <f>[1]PERSIDANGAN!$AE$11</f>
        <v>0</v>
      </c>
      <c r="AD107" s="9">
        <f t="shared" si="262"/>
        <v>0</v>
      </c>
      <c r="AE107" s="10">
        <f>[1]PERSIDANGAN!$AF$11</f>
        <v>0</v>
      </c>
      <c r="AF107" s="9">
        <f t="shared" si="263"/>
        <v>0</v>
      </c>
      <c r="AG107" s="10">
        <f>[1]PERSIDANGAN!$AG$11</f>
        <v>0</v>
      </c>
      <c r="AH107" s="9">
        <f t="shared" si="264"/>
        <v>0</v>
      </c>
      <c r="AI107" s="8">
        <f t="shared" si="163"/>
        <v>39</v>
      </c>
      <c r="AJ107" s="7">
        <f t="shared" si="176"/>
        <v>0.3611111111111111</v>
      </c>
      <c r="AK107" s="342"/>
      <c r="AM107" s="150">
        <f t="shared" si="202"/>
        <v>21</v>
      </c>
      <c r="AN107" s="150">
        <f t="shared" si="203"/>
        <v>18</v>
      </c>
      <c r="AO107" s="151">
        <f t="shared" si="204"/>
        <v>0</v>
      </c>
      <c r="AP107" s="151">
        <f t="shared" si="205"/>
        <v>0</v>
      </c>
    </row>
    <row r="108" spans="1:42" ht="25.5" x14ac:dyDescent="0.2">
      <c r="A108" s="17">
        <v>4</v>
      </c>
      <c r="B108" s="16" t="s">
        <v>5</v>
      </c>
      <c r="C108" s="17">
        <v>2</v>
      </c>
      <c r="D108" s="16" t="s">
        <v>4</v>
      </c>
      <c r="E108" s="15" t="s">
        <v>29</v>
      </c>
      <c r="F108" s="14" t="s">
        <v>246</v>
      </c>
      <c r="G108" s="13" t="s">
        <v>1</v>
      </c>
      <c r="H108" s="13" t="s">
        <v>247</v>
      </c>
      <c r="I108" s="12">
        <v>2</v>
      </c>
      <c r="J108" s="11" t="s">
        <v>0</v>
      </c>
      <c r="K108" s="10">
        <f>[1]KAJIAN!$V15</f>
        <v>0</v>
      </c>
      <c r="L108" s="9">
        <f t="shared" si="253"/>
        <v>0</v>
      </c>
      <c r="M108" s="10">
        <f>[1]KAJIAN!$W15</f>
        <v>0</v>
      </c>
      <c r="N108" s="9">
        <f t="shared" si="254"/>
        <v>0</v>
      </c>
      <c r="O108" s="10">
        <f>[1]KAJIAN!$X15</f>
        <v>0</v>
      </c>
      <c r="P108" s="9">
        <f t="shared" si="255"/>
        <v>0</v>
      </c>
      <c r="Q108" s="10">
        <f>[1]KAJIAN!$Y15</f>
        <v>1</v>
      </c>
      <c r="R108" s="9">
        <f t="shared" si="256"/>
        <v>0.5</v>
      </c>
      <c r="S108" s="10">
        <f>[1]KAJIAN!$Z15</f>
        <v>0</v>
      </c>
      <c r="T108" s="9">
        <f t="shared" si="257"/>
        <v>0</v>
      </c>
      <c r="U108" s="10">
        <f>[1]KAJIAN!$AA15</f>
        <v>0</v>
      </c>
      <c r="V108" s="9">
        <f t="shared" si="258"/>
        <v>0</v>
      </c>
      <c r="W108" s="10">
        <f>[1]KAJIAN!$AB15</f>
        <v>0</v>
      </c>
      <c r="X108" s="9">
        <f t="shared" si="259"/>
        <v>0</v>
      </c>
      <c r="Y108" s="10">
        <f>[1]KAJIAN!$AC15</f>
        <v>0</v>
      </c>
      <c r="Z108" s="9">
        <f t="shared" si="260"/>
        <v>0</v>
      </c>
      <c r="AA108" s="10">
        <f>[1]KAJIAN!$AD15</f>
        <v>0</v>
      </c>
      <c r="AB108" s="9">
        <f t="shared" si="261"/>
        <v>0</v>
      </c>
      <c r="AC108" s="10">
        <f>[1]KAJIAN!$AE15</f>
        <v>0</v>
      </c>
      <c r="AD108" s="9">
        <f t="shared" si="262"/>
        <v>0</v>
      </c>
      <c r="AE108" s="10">
        <f>[1]KAJIAN!$AF15</f>
        <v>0</v>
      </c>
      <c r="AF108" s="9">
        <f t="shared" si="263"/>
        <v>0</v>
      </c>
      <c r="AG108" s="10">
        <f>[1]KAJIAN!$AG15</f>
        <v>0</v>
      </c>
      <c r="AH108" s="9">
        <f t="shared" si="264"/>
        <v>0</v>
      </c>
      <c r="AI108" s="8">
        <f t="shared" si="163"/>
        <v>1</v>
      </c>
      <c r="AJ108" s="7">
        <f t="shared" si="176"/>
        <v>0.5</v>
      </c>
      <c r="AK108" s="342"/>
      <c r="AM108" s="150">
        <f t="shared" si="202"/>
        <v>0</v>
      </c>
      <c r="AN108" s="150">
        <f t="shared" si="203"/>
        <v>1</v>
      </c>
      <c r="AO108" s="151">
        <f t="shared" si="204"/>
        <v>0</v>
      </c>
      <c r="AP108" s="151">
        <f t="shared" si="205"/>
        <v>0</v>
      </c>
    </row>
    <row r="111" spans="1:42" ht="15.75" x14ac:dyDescent="0.25">
      <c r="AH111" s="155" t="str">
        <f>'Realisasi Sasaran'!V17</f>
        <v>Gresik,  5 Juni 2026</v>
      </c>
    </row>
    <row r="112" spans="1:42" ht="15.75" x14ac:dyDescent="0.25">
      <c r="AH112" s="155" t="str">
        <f>'Realisasi Sasaran'!V18</f>
        <v>SEKRETARIS DPRD</v>
      </c>
    </row>
    <row r="113" spans="34:34" ht="15.75" x14ac:dyDescent="0.25">
      <c r="AH113" s="155" t="str">
        <f>'Realisasi Sasaran'!V19</f>
        <v>KABUPATEN GRESIK</v>
      </c>
    </row>
    <row r="114" spans="34:34" ht="15.75" x14ac:dyDescent="0.25">
      <c r="AH114" s="155"/>
    </row>
    <row r="115" spans="34:34" ht="15.75" x14ac:dyDescent="0.25">
      <c r="AH115" s="155"/>
    </row>
    <row r="116" spans="34:34" ht="15.75" x14ac:dyDescent="0.25">
      <c r="AH116" s="155"/>
    </row>
    <row r="117" spans="34:34" ht="15.75" x14ac:dyDescent="0.25">
      <c r="AH117" s="159" t="str">
        <f>'Realisasi Sasaran'!V23</f>
        <v>Ir. MOKHAMMAD NAJIKH, M.M.</v>
      </c>
    </row>
    <row r="118" spans="34:34" ht="15.75" x14ac:dyDescent="0.25">
      <c r="AH118" s="155" t="str">
        <f>'Realisasi Sasaran'!V24</f>
        <v>Pembina Utama Muda</v>
      </c>
    </row>
    <row r="119" spans="34:34" ht="15.75" x14ac:dyDescent="0.25">
      <c r="AH119" s="155" t="str">
        <f>'Realisasi Sasaran'!V25</f>
        <v>NIP. 196804121992031011</v>
      </c>
    </row>
  </sheetData>
  <mergeCells count="35">
    <mergeCell ref="A92:F92"/>
    <mergeCell ref="A69:F69"/>
    <mergeCell ref="A68:F68"/>
    <mergeCell ref="G59:H59"/>
    <mergeCell ref="A77:F77"/>
    <mergeCell ref="A60:F60"/>
    <mergeCell ref="A1:AJ1"/>
    <mergeCell ref="A25:F25"/>
    <mergeCell ref="F8:F9"/>
    <mergeCell ref="G8:G9"/>
    <mergeCell ref="A14:F14"/>
    <mergeCell ref="I8:J8"/>
    <mergeCell ref="H8:H9"/>
    <mergeCell ref="AG9:AH9"/>
    <mergeCell ref="AE9:AF9"/>
    <mergeCell ref="G12:H12"/>
    <mergeCell ref="A13:F13"/>
    <mergeCell ref="A8:E10"/>
    <mergeCell ref="G11:H11"/>
    <mergeCell ref="AK8:AK9"/>
    <mergeCell ref="A94:F94"/>
    <mergeCell ref="AI8:AJ8"/>
    <mergeCell ref="K8:AH8"/>
    <mergeCell ref="K9:L9"/>
    <mergeCell ref="M9:N9"/>
    <mergeCell ref="O9:P9"/>
    <mergeCell ref="Q9:R9"/>
    <mergeCell ref="S9:T9"/>
    <mergeCell ref="A61:F61"/>
    <mergeCell ref="U9:V9"/>
    <mergeCell ref="W9:X9"/>
    <mergeCell ref="Y9:Z9"/>
    <mergeCell ref="AA9:AB9"/>
    <mergeCell ref="AC9:AD9"/>
    <mergeCell ref="A50:F50"/>
  </mergeCells>
  <hyperlinks>
    <hyperlink ref="AK97" r:id="rId1" xr:uid="{00000000-0004-0000-0200-000000000000}"/>
    <hyperlink ref="AK63" r:id="rId2" xr:uid="{00000000-0004-0000-0200-000001000000}"/>
    <hyperlink ref="AK99" r:id="rId3" xr:uid="{00000000-0004-0000-0200-000002000000}"/>
    <hyperlink ref="AK32:AK38" r:id="rId4" display="Data dukung subag RT" xr:uid="{00000000-0004-0000-0200-000003000000}"/>
    <hyperlink ref="AK40:AK42" r:id="rId5" display="Data dukung subag RT" xr:uid="{00000000-0004-0000-0200-000004000000}"/>
    <hyperlink ref="AK16" r:id="rId6" display="Data dukung  " xr:uid="{00000000-0004-0000-0200-000005000000}"/>
    <hyperlink ref="AK17" r:id="rId7" xr:uid="{00000000-0004-0000-0200-000006000000}"/>
    <hyperlink ref="AK21" r:id="rId8" xr:uid="{00000000-0004-0000-0200-000007000000}"/>
    <hyperlink ref="AK22" r:id="rId9" xr:uid="{00000000-0004-0000-0200-000008000000}"/>
    <hyperlink ref="AK23" r:id="rId10" xr:uid="{00000000-0004-0000-0200-000009000000}"/>
    <hyperlink ref="AK24" r:id="rId11" xr:uid="{00000000-0004-0000-0200-00000A000000}"/>
    <hyperlink ref="AK18" r:id="rId12" xr:uid="{00000000-0004-0000-0200-00000B000000}"/>
    <hyperlink ref="AK20" r:id="rId13" xr:uid="{BF95F6F1-01A6-4910-82CF-5327DA6668BA}"/>
    <hyperlink ref="AK27" r:id="rId14" xr:uid="{7A933329-63FF-40A6-8098-B927A04142CC}"/>
    <hyperlink ref="AK28" r:id="rId15" xr:uid="{BE49D5F5-3338-494E-9432-9B956FB95338}"/>
    <hyperlink ref="AK29" r:id="rId16" xr:uid="{1307BB00-98E0-44DF-9558-20120D460A31}"/>
    <hyperlink ref="AK31" r:id="rId17" xr:uid="{C2625A73-1AE2-4584-B482-2E41B9F726F9}"/>
    <hyperlink ref="AK32" r:id="rId18" xr:uid="{66FCFD65-3E04-4707-B335-88748E868A22}"/>
    <hyperlink ref="AK33" r:id="rId19" xr:uid="{BB1F33D3-A7BB-4761-9B1E-6C3270DE7715}"/>
    <hyperlink ref="AK34" r:id="rId20" xr:uid="{32F9BDA1-4926-4B1C-A5B6-28884E9C7910}"/>
    <hyperlink ref="AK35" r:id="rId21" xr:uid="{12989E1B-0A1C-481A-8C2F-6B8E7FBB601F}"/>
    <hyperlink ref="AK36" r:id="rId22" xr:uid="{23382018-ACDD-4835-BD3C-C81A4CAA4051}"/>
    <hyperlink ref="AK37" r:id="rId23" xr:uid="{8743E098-50B5-4DCA-A7D7-3C61D4A5C87C}"/>
    <hyperlink ref="AK38" r:id="rId24" xr:uid="{3833BAD9-0B9A-447A-A933-C5EC9F7152FD}"/>
    <hyperlink ref="AK40" r:id="rId25" xr:uid="{755E6B54-EC09-4105-B766-E1A90567C094}"/>
    <hyperlink ref="AK41" r:id="rId26" xr:uid="{0A879D1D-4A55-4B79-AC86-684FC9363E58}"/>
    <hyperlink ref="AK42" r:id="rId27" xr:uid="{56E204F9-51C1-49F2-B6E3-33A2817FE7E7}"/>
    <hyperlink ref="AK44" r:id="rId28" xr:uid="{F9C0CB27-BE00-413D-BCA2-D5A9B63310B2}"/>
    <hyperlink ref="AK45" r:id="rId29" xr:uid="{C6052291-9516-42B4-960C-8FBF1BC2BA82}"/>
    <hyperlink ref="AK46" r:id="rId30" xr:uid="{F2EEB739-387C-4D81-B496-548818573D02}"/>
    <hyperlink ref="AK47" r:id="rId31" xr:uid="{701A209B-0735-4F1A-B828-C5653EDD1384}"/>
    <hyperlink ref="AK48" r:id="rId32" xr:uid="{328195C4-5191-4BA7-A9BF-D5004511475C}"/>
    <hyperlink ref="AK49" r:id="rId33" xr:uid="{4D3CD876-64C7-4CC8-B94C-192CFC5BA38B}"/>
    <hyperlink ref="AK52" r:id="rId34" xr:uid="{DAC8BE4E-D1D5-4F4E-9AE6-C8C344B3D6D4}"/>
    <hyperlink ref="AK53" r:id="rId35" xr:uid="{183C1742-2956-4E41-828D-95114CFF8BA4}"/>
    <hyperlink ref="AK54" r:id="rId36" xr:uid="{589767D0-54FE-47F1-BB72-0A56A1C1B1B4}"/>
    <hyperlink ref="AK56" r:id="rId37" xr:uid="{1E39C472-E960-412A-8DF7-942969B7ACCF}"/>
    <hyperlink ref="AK58" r:id="rId38" display="Laporan rapat korkon DPRD" xr:uid="{E895AB13-5A85-42F9-84FE-B438ADAA4C10}"/>
  </hyperlinks>
  <printOptions horizontalCentered="1"/>
  <pageMargins left="0.39370078740157483" right="0.19685039370078741" top="0.27559055118110237" bottom="0.27559055118110237" header="0.23622047244094491" footer="0.19685039370078741"/>
  <pageSetup paperSize="10000" scale="47" fitToHeight="0" orientation="landscape" horizontalDpi="4294967293" verticalDpi="300" r:id="rId39"/>
  <headerFooter>
    <oddFooter>&amp;R&amp;P</oddFooter>
  </headerFooter>
  <drawing r:id="rId4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S2:AG13"/>
  <sheetViews>
    <sheetView topLeftCell="G1" zoomScale="85" zoomScaleNormal="85" workbookViewId="0">
      <selection activeCell="AL7" sqref="AL7"/>
    </sheetView>
  </sheetViews>
  <sheetFormatPr defaultRowHeight="15" x14ac:dyDescent="0.25"/>
  <cols>
    <col min="19" max="19" width="31.140625" customWidth="1"/>
  </cols>
  <sheetData>
    <row r="2" spans="19:33" s="182" customFormat="1" x14ac:dyDescent="0.25">
      <c r="S2" s="187" t="s">
        <v>251</v>
      </c>
      <c r="T2" s="187" t="s">
        <v>209</v>
      </c>
      <c r="U2" s="187" t="s">
        <v>208</v>
      </c>
      <c r="V2" s="187" t="s">
        <v>207</v>
      </c>
      <c r="W2" s="187" t="s">
        <v>206</v>
      </c>
      <c r="X2" s="187" t="s">
        <v>205</v>
      </c>
      <c r="Y2" s="187" t="s">
        <v>204</v>
      </c>
      <c r="Z2" s="187" t="s">
        <v>203</v>
      </c>
      <c r="AA2" s="187" t="s">
        <v>202</v>
      </c>
      <c r="AB2" s="187" t="s">
        <v>201</v>
      </c>
      <c r="AC2" s="187" t="s">
        <v>200</v>
      </c>
      <c r="AD2" s="187" t="s">
        <v>199</v>
      </c>
      <c r="AE2" s="187" t="s">
        <v>198</v>
      </c>
    </row>
    <row r="3" spans="19:33" x14ac:dyDescent="0.25">
      <c r="S3" s="186" t="s">
        <v>311</v>
      </c>
      <c r="T3" s="188">
        <f>'Realisasi Sasaran'!N10</f>
        <v>4.24</v>
      </c>
      <c r="U3" s="188">
        <f>IF('Realisasi Sasaran'!O10&gt;0,'Realisasi Sasaran'!O10,0)</f>
        <v>4.24</v>
      </c>
      <c r="V3" s="188">
        <f>IF('Realisasi Sasaran'!P10&gt;0,'Realisasi Sasaran'!P10,0)</f>
        <v>4.24</v>
      </c>
      <c r="W3" s="188">
        <f>IF('Realisasi Sasaran'!Q10&gt;0,'Realisasi Sasaran'!Q10,0)</f>
        <v>4.24</v>
      </c>
      <c r="X3" s="188">
        <f>IF('Realisasi Sasaran'!R10&gt;0,'Realisasi Sasaran'!R10,0)</f>
        <v>4.24</v>
      </c>
      <c r="Y3" s="188">
        <f>IF('Realisasi Sasaran'!S10&gt;0,'Realisasi Sasaran'!S10,0)</f>
        <v>0</v>
      </c>
      <c r="Z3" s="188">
        <f>IF('Realisasi Sasaran'!T10&gt;0,'Realisasi Sasaran'!T10,0)</f>
        <v>0</v>
      </c>
      <c r="AA3" s="188">
        <f>IF('Realisasi Sasaran'!U10&gt;0,'Realisasi Sasaran'!U10,0)</f>
        <v>0</v>
      </c>
      <c r="AB3" s="188">
        <f>IF('Realisasi Sasaran'!V10&gt;0,'Realisasi Sasaran'!V10,0)</f>
        <v>0</v>
      </c>
      <c r="AC3" s="188">
        <f>IF('Realisasi Sasaran'!W10&gt;0,'Realisasi Sasaran'!W10,0)</f>
        <v>0</v>
      </c>
      <c r="AD3" s="188">
        <f>IF('Realisasi Sasaran'!X10&gt;0,'Realisasi Sasaran'!X10,0)</f>
        <v>0</v>
      </c>
      <c r="AE3" s="188">
        <f>IF('Realisasi Sasaran'!Y10&gt;0,'Realisasi Sasaran'!Y10,0)</f>
        <v>0</v>
      </c>
      <c r="AF3" s="285">
        <f>'Realisasi Sasaran'!Z10/4.25</f>
        <v>0.99764705882352944</v>
      </c>
      <c r="AG3" s="286">
        <v>1</v>
      </c>
    </row>
    <row r="4" spans="19:33" ht="45" x14ac:dyDescent="0.25">
      <c r="S4" s="186" t="s">
        <v>226</v>
      </c>
      <c r="T4" s="185">
        <f>'Realisasi Sasaran'!N11</f>
        <v>8.7398373983739841E-2</v>
      </c>
      <c r="U4" s="185">
        <f>IF('Realisasi Sasaran'!O11&gt;0,T4+'Realisasi Sasaran'!O11,0)</f>
        <v>0.1758130081300813</v>
      </c>
      <c r="V4" s="185">
        <f>IF('Realisasi Sasaran'!P11&gt;0,U4+'Realisasi Sasaran'!P11,0)</f>
        <v>0.27642276422764228</v>
      </c>
      <c r="W4" s="185">
        <f>IF('Realisasi Sasaran'!Q11&gt;0,V4+'Realisasi Sasaran'!Q11,0)</f>
        <v>0.38617886178861788</v>
      </c>
      <c r="X4" s="185">
        <f>IF('Realisasi Sasaran'!R11&gt;0,W4+'Realisasi Sasaran'!R11,0)</f>
        <v>0.46544715447154472</v>
      </c>
      <c r="Y4" s="185">
        <f>IF('Realisasi Sasaran'!S11&gt;0,X4+'Realisasi Sasaran'!S11,0)</f>
        <v>0</v>
      </c>
      <c r="Z4" s="185">
        <f>IF('Realisasi Sasaran'!T11&gt;0,Y4+'Realisasi Sasaran'!T11,0)</f>
        <v>0</v>
      </c>
      <c r="AA4" s="185">
        <f>IF('Realisasi Sasaran'!U11&gt;0,Z4+'Realisasi Sasaran'!U11,0)</f>
        <v>0</v>
      </c>
      <c r="AB4" s="185">
        <f>IF('Realisasi Sasaran'!V11&gt;0,AA4+'Realisasi Sasaran'!V11,0)</f>
        <v>0</v>
      </c>
      <c r="AC4" s="185">
        <f>IF('Realisasi Sasaran'!W11&gt;0,AB4+'Realisasi Sasaran'!W11,0)</f>
        <v>0</v>
      </c>
      <c r="AD4" s="185">
        <f>IF('Realisasi Sasaran'!X11&gt;0,AC4+'Realisasi Sasaran'!X11,0)</f>
        <v>0</v>
      </c>
      <c r="AE4" s="185">
        <f>IF('Realisasi Sasaran'!Y11&gt;0,AD4+'Realisasi Sasaran'!Y11,0)</f>
        <v>0</v>
      </c>
      <c r="AF4" s="286">
        <f>AG3-AF3</f>
        <v>2.3529411764705577E-3</v>
      </c>
    </row>
    <row r="5" spans="19:33" ht="41.45" customHeight="1" x14ac:dyDescent="0.25">
      <c r="S5" s="186" t="s">
        <v>227</v>
      </c>
      <c r="T5" s="185">
        <f>'Realisasi Sasaran'!N12</f>
        <v>3.1358885017421602E-2</v>
      </c>
      <c r="U5" s="185">
        <f>IF('Realisasi Sasaran'!O12&gt;0,T5+'Realisasi Sasaran'!O12,0)</f>
        <v>6.4459930313588848E-2</v>
      </c>
      <c r="V5" s="185">
        <f>IF('Realisasi Sasaran'!P12&gt;0,U5+'Realisasi Sasaran'!P12,0)</f>
        <v>0.19163763066202091</v>
      </c>
      <c r="W5" s="185">
        <f>IF('Realisasi Sasaran'!Q12&gt;0,V5+'Realisasi Sasaran'!Q12,0)</f>
        <v>0.24738675958188155</v>
      </c>
      <c r="X5" s="185">
        <f>IF('Realisasi Sasaran'!R12&gt;0,W5+'Realisasi Sasaran'!R12,0)</f>
        <v>0.3815331010452962</v>
      </c>
      <c r="Y5" s="185">
        <f>IF('Realisasi Sasaran'!S12&gt;0,X5+'Realisasi Sasaran'!S12,0)</f>
        <v>0</v>
      </c>
      <c r="Z5" s="185">
        <f>IF('Realisasi Sasaran'!T12&gt;0,Y5+'Realisasi Sasaran'!T12,0)</f>
        <v>0</v>
      </c>
      <c r="AA5" s="185">
        <f>IF('Realisasi Sasaran'!U12&gt;0,Z5+'Realisasi Sasaran'!U12,0)</f>
        <v>0</v>
      </c>
      <c r="AB5" s="185">
        <f>IF('Realisasi Sasaran'!V12&gt;0,AA5+'Realisasi Sasaran'!V12,0)</f>
        <v>0</v>
      </c>
      <c r="AC5" s="185">
        <f>IF('Realisasi Sasaran'!W12&gt;0,AB5+'Realisasi Sasaran'!W12,0)</f>
        <v>0</v>
      </c>
      <c r="AD5" s="185">
        <f>IF('Realisasi Sasaran'!X12&gt;0,AC5+'Realisasi Sasaran'!X12,0)</f>
        <v>0</v>
      </c>
      <c r="AE5" s="185">
        <f>IF('Realisasi Sasaran'!Y12&gt;0,AD5+'Realisasi Sasaran'!Y12,0)</f>
        <v>0</v>
      </c>
    </row>
    <row r="6" spans="19:33" ht="30" x14ac:dyDescent="0.25">
      <c r="S6" s="186" t="s">
        <v>263</v>
      </c>
      <c r="T6" s="185">
        <f>'Realisasi Sasaran'!N13</f>
        <v>5.2892561983471073E-2</v>
      </c>
      <c r="U6" s="185">
        <f>IF('Realisasi Sasaran'!O13&gt;0,T6+'Realisasi Sasaran'!O13,0)</f>
        <v>0.13388429752066117</v>
      </c>
      <c r="V6" s="185">
        <f>IF('Realisasi Sasaran'!P13&gt;0,U6+'Realisasi Sasaran'!P13,0)</f>
        <v>0.22975206611570248</v>
      </c>
      <c r="W6" s="185">
        <f>IF('Realisasi Sasaran'!Q13&gt;0,V6+'Realisasi Sasaran'!Q13,0)</f>
        <v>0.32892561983471075</v>
      </c>
      <c r="X6" s="185">
        <f>IF('Realisasi Sasaran'!R13&gt;0,W6+'Realisasi Sasaran'!R13,0)</f>
        <v>0.41487603305785126</v>
      </c>
      <c r="Y6" s="185">
        <f>IF('Realisasi Sasaran'!S13&gt;0,X6+'Realisasi Sasaran'!S13,0)</f>
        <v>0</v>
      </c>
      <c r="Z6" s="185">
        <f>IF('Realisasi Sasaran'!T13&gt;0,Y6+'Realisasi Sasaran'!T13,0)</f>
        <v>0</v>
      </c>
      <c r="AA6" s="185">
        <f>IF('Realisasi Sasaran'!U13&gt;0,Z6+'Realisasi Sasaran'!U13,0)</f>
        <v>0</v>
      </c>
      <c r="AB6" s="185">
        <f>IF('Realisasi Sasaran'!V13&gt;0,AA6+'Realisasi Sasaran'!V13,0)</f>
        <v>0</v>
      </c>
      <c r="AC6" s="185">
        <f>IF('Realisasi Sasaran'!W13&gt;0,AB6+'Realisasi Sasaran'!W13,0)</f>
        <v>0</v>
      </c>
      <c r="AD6" s="185">
        <f>IF('Realisasi Sasaran'!X13&gt;0,AC6+'Realisasi Sasaran'!X13,0)</f>
        <v>0</v>
      </c>
      <c r="AE6" s="185">
        <f>IF('Realisasi Sasaran'!Y13&gt;0,AD6+'Realisasi Sasaran'!Y13,0)</f>
        <v>0</v>
      </c>
    </row>
    <row r="7" spans="19:33" ht="45" x14ac:dyDescent="0.25">
      <c r="S7" s="186" t="s">
        <v>264</v>
      </c>
      <c r="T7" s="188">
        <f>'Realisasi Sasaran'!N14</f>
        <v>95</v>
      </c>
      <c r="U7" s="188">
        <f>'Realisasi Sasaran'!O14</f>
        <v>95</v>
      </c>
      <c r="V7" s="188">
        <f>'Realisasi Sasaran'!P14</f>
        <v>96.75</v>
      </c>
      <c r="W7" s="188">
        <f>'Realisasi Sasaran'!Q14</f>
        <v>97.86</v>
      </c>
      <c r="X7" s="188">
        <f>'Realisasi Sasaran'!R14</f>
        <v>98.14</v>
      </c>
      <c r="Y7" s="188">
        <f>'Realisasi Sasaran'!S14</f>
        <v>0</v>
      </c>
      <c r="Z7" s="188">
        <f>'Realisasi Sasaran'!T14</f>
        <v>0</v>
      </c>
      <c r="AA7" s="188">
        <f>'Realisasi Sasaran'!U14</f>
        <v>0</v>
      </c>
      <c r="AB7" s="188">
        <f>'Realisasi Sasaran'!V14</f>
        <v>0</v>
      </c>
      <c r="AC7" s="188">
        <f>'Realisasi Sasaran'!W14</f>
        <v>0</v>
      </c>
      <c r="AD7" s="188">
        <f>'Realisasi Sasaran'!X14</f>
        <v>0</v>
      </c>
      <c r="AE7" s="188">
        <f>'Realisasi Sasaran'!Y14</f>
        <v>0</v>
      </c>
    </row>
    <row r="8" spans="19:33" x14ac:dyDescent="0.25">
      <c r="T8" s="286">
        <f>T7/$T$11</f>
        <v>0.98701298701298701</v>
      </c>
      <c r="U8" s="286">
        <f t="shared" ref="U8:AD8" si="0">U7/$T$11</f>
        <v>0.98701298701298701</v>
      </c>
      <c r="V8" s="286">
        <f t="shared" si="0"/>
        <v>1.0051948051948052</v>
      </c>
      <c r="W8" s="286">
        <f t="shared" si="0"/>
        <v>1.0167272727272727</v>
      </c>
      <c r="X8" s="286">
        <f t="shared" si="0"/>
        <v>1.0196363636363637</v>
      </c>
      <c r="Y8" s="286">
        <f t="shared" si="0"/>
        <v>0</v>
      </c>
      <c r="Z8" s="286">
        <f t="shared" si="0"/>
        <v>0</v>
      </c>
      <c r="AA8" s="286">
        <f t="shared" si="0"/>
        <v>0</v>
      </c>
      <c r="AB8" s="286">
        <f t="shared" si="0"/>
        <v>0</v>
      </c>
      <c r="AC8" s="286">
        <f t="shared" si="0"/>
        <v>0</v>
      </c>
      <c r="AD8" s="286">
        <f t="shared" si="0"/>
        <v>0</v>
      </c>
    </row>
    <row r="10" spans="19:33" x14ac:dyDescent="0.25">
      <c r="S10" s="187" t="s">
        <v>37</v>
      </c>
      <c r="T10" s="187">
        <v>2025</v>
      </c>
      <c r="U10" s="187">
        <v>2026</v>
      </c>
      <c r="V10" s="187">
        <v>2027</v>
      </c>
      <c r="W10" s="187">
        <v>2028</v>
      </c>
      <c r="X10" s="277">
        <v>2029</v>
      </c>
      <c r="Y10" s="280"/>
      <c r="Z10" s="324"/>
      <c r="AA10" s="278"/>
      <c r="AB10" s="278"/>
      <c r="AC10" s="278"/>
      <c r="AD10" s="278"/>
      <c r="AE10" s="278"/>
    </row>
    <row r="11" spans="19:33" x14ac:dyDescent="0.25">
      <c r="S11" s="186" t="s">
        <v>396</v>
      </c>
      <c r="T11" s="188">
        <v>96.25</v>
      </c>
      <c r="U11" s="188">
        <v>96.5</v>
      </c>
      <c r="V11" s="188">
        <v>96.75</v>
      </c>
      <c r="W11" s="188">
        <v>96.9</v>
      </c>
      <c r="X11" s="282">
        <v>97</v>
      </c>
      <c r="Y11" s="281"/>
      <c r="Z11" s="279"/>
      <c r="AA11" s="279"/>
      <c r="AB11" s="279"/>
      <c r="AC11" s="279"/>
      <c r="AD11" s="279"/>
      <c r="AE11" s="279"/>
    </row>
    <row r="12" spans="19:33" x14ac:dyDescent="0.25">
      <c r="S12" s="186" t="s">
        <v>213</v>
      </c>
      <c r="T12" s="188">
        <v>96.25</v>
      </c>
      <c r="U12" s="188">
        <f>'Realisasi Sasaran'!Z14</f>
        <v>98.14</v>
      </c>
      <c r="V12" s="188">
        <v>0</v>
      </c>
      <c r="W12" s="188">
        <v>0</v>
      </c>
      <c r="X12" s="282">
        <v>0</v>
      </c>
      <c r="Y12" s="281"/>
      <c r="Z12" s="279"/>
      <c r="AA12" s="279"/>
      <c r="AB12" s="279"/>
      <c r="AC12" s="279"/>
      <c r="AD12" s="279"/>
      <c r="AE12" s="279"/>
    </row>
    <row r="13" spans="19:33" x14ac:dyDescent="0.25">
      <c r="S13" s="186" t="s">
        <v>411</v>
      </c>
      <c r="T13" s="283">
        <f>T12/T11*100</f>
        <v>100</v>
      </c>
      <c r="U13" s="284">
        <f t="shared" ref="U13:X13" si="1">U12/U11*100</f>
        <v>101.69948186528497</v>
      </c>
      <c r="V13" s="283">
        <f t="shared" si="1"/>
        <v>0</v>
      </c>
      <c r="W13" s="283">
        <f t="shared" si="1"/>
        <v>0</v>
      </c>
      <c r="X13" s="283">
        <f t="shared" si="1"/>
        <v>0</v>
      </c>
      <c r="Y13" s="281"/>
      <c r="Z13" s="279"/>
      <c r="AA13" s="279"/>
      <c r="AB13" s="279"/>
      <c r="AC13" s="279"/>
      <c r="AD13" s="279"/>
      <c r="AE13" s="27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T539"/>
  <sheetViews>
    <sheetView tabSelected="1" topLeftCell="AS1" zoomScale="55" zoomScaleNormal="55" zoomScaleSheetLayoutView="25" workbookViewId="0">
      <selection activeCell="CD14" sqref="CD14"/>
    </sheetView>
  </sheetViews>
  <sheetFormatPr defaultColWidth="10.7109375" defaultRowHeight="11.25" x14ac:dyDescent="0.2"/>
  <cols>
    <col min="1" max="1" width="22.140625" style="244" customWidth="1"/>
    <col min="2" max="2" width="4.28515625" style="189" customWidth="1"/>
    <col min="3" max="3" width="13.5703125" style="274" customWidth="1"/>
    <col min="4" max="4" width="5.5703125" style="189" customWidth="1"/>
    <col min="5" max="5" width="13.85546875" style="189" customWidth="1"/>
    <col min="6" max="6" width="4.7109375" style="189" customWidth="1"/>
    <col min="7" max="7" width="16.85546875" style="189" customWidth="1"/>
    <col min="8" max="8" width="4.7109375" style="189" customWidth="1"/>
    <col min="9" max="9" width="14.42578125" style="189" customWidth="1"/>
    <col min="10" max="10" width="8" style="189" customWidth="1"/>
    <col min="11" max="11" width="14.140625" style="189" customWidth="1"/>
    <col min="12" max="12" width="5.5703125" style="189" customWidth="1"/>
    <col min="13" max="13" width="14" style="189" customWidth="1"/>
    <col min="14" max="14" width="6.28515625" style="189" customWidth="1"/>
    <col min="15" max="15" width="10.7109375" style="189"/>
    <col min="16" max="16" width="5" style="189" customWidth="1"/>
    <col min="17" max="17" width="10.7109375" style="189"/>
    <col min="18" max="18" width="4.42578125" style="189" customWidth="1"/>
    <col min="19" max="19" width="12.5703125" style="189" customWidth="1"/>
    <col min="20" max="20" width="6" style="189" customWidth="1"/>
    <col min="21" max="21" width="11.140625" style="189" customWidth="1"/>
    <col min="22" max="22" width="7.85546875" style="189" customWidth="1"/>
    <col min="23" max="23" width="10.7109375" style="189" customWidth="1"/>
    <col min="24" max="24" width="5.7109375" style="189" customWidth="1"/>
    <col min="25" max="25" width="10.7109375" style="189"/>
    <col min="26" max="26" width="5.28515625" style="189" customWidth="1"/>
    <col min="27" max="27" width="10.7109375" style="189"/>
    <col min="28" max="28" width="6" style="189" customWidth="1"/>
    <col min="29" max="29" width="10.7109375" style="189"/>
    <col min="30" max="30" width="5.28515625" style="189" customWidth="1"/>
    <col min="31" max="31" width="10.7109375" style="189"/>
    <col min="32" max="32" width="5.28515625" style="189" customWidth="1"/>
    <col min="33" max="33" width="12.5703125" style="189" customWidth="1"/>
    <col min="34" max="34" width="5.7109375" style="189" customWidth="1"/>
    <col min="35" max="35" width="10.7109375" style="189"/>
    <col min="36" max="36" width="7.5703125" style="189" customWidth="1"/>
    <col min="37" max="37" width="12.42578125" style="189" customWidth="1"/>
    <col min="38" max="38" width="5" style="189" customWidth="1"/>
    <col min="39" max="39" width="11.42578125" style="189" customWidth="1"/>
    <col min="40" max="40" width="7.85546875" style="189" customWidth="1"/>
    <col min="41" max="41" width="12.140625" style="189" customWidth="1"/>
    <col min="42" max="42" width="6" style="189" customWidth="1"/>
    <col min="43" max="43" width="13.5703125" style="189" customWidth="1"/>
    <col min="44" max="44" width="7.28515625" style="189" customWidth="1"/>
    <col min="45" max="45" width="14.85546875" style="189" customWidth="1"/>
    <col min="46" max="46" width="6.28515625" style="189" customWidth="1"/>
    <col min="47" max="47" width="11.7109375" style="189" customWidth="1"/>
    <col min="48" max="48" width="6.85546875" style="189" customWidth="1"/>
    <col min="49" max="49" width="15.140625" style="189" customWidth="1"/>
    <col min="50" max="50" width="5.28515625" style="189" customWidth="1"/>
    <col min="51" max="51" width="11.85546875" style="189" customWidth="1"/>
    <col min="52" max="52" width="19.5703125" style="189" customWidth="1"/>
    <col min="53" max="53" width="5.7109375" style="189" customWidth="1"/>
    <col min="54" max="54" width="11.42578125" style="189" customWidth="1"/>
    <col min="55" max="55" width="5.42578125" style="189" customWidth="1"/>
    <col min="56" max="56" width="12.7109375" style="189" customWidth="1"/>
    <col min="57" max="57" width="6.42578125" style="189" customWidth="1"/>
    <col min="58" max="58" width="11.42578125" style="189" customWidth="1"/>
    <col min="59" max="59" width="7.5703125" style="189" customWidth="1"/>
    <col min="60" max="60" width="14.5703125" style="189" customWidth="1"/>
    <col min="61" max="61" width="5.5703125" style="189" customWidth="1"/>
    <col min="62" max="62" width="13.5703125" style="189" customWidth="1"/>
    <col min="63" max="63" width="4.5703125" style="189" customWidth="1"/>
    <col min="64" max="64" width="13.5703125" style="189" customWidth="1"/>
    <col min="65" max="65" width="7.5703125" style="189" customWidth="1"/>
    <col min="66" max="66" width="10" style="189" customWidth="1"/>
    <col min="67" max="67" width="4.42578125" style="189" customWidth="1"/>
    <col min="68" max="68" width="12.5703125" style="189" customWidth="1"/>
    <col min="69" max="69" width="4" style="189" customWidth="1"/>
    <col min="70" max="70" width="12.5703125" style="189" customWidth="1"/>
    <col min="71" max="71" width="6.7109375" style="189" customWidth="1"/>
    <col min="72" max="72" width="13.7109375" style="189" customWidth="1"/>
    <col min="73" max="73" width="5.140625" style="189" customWidth="1"/>
    <col min="74" max="74" width="13.140625" style="189" customWidth="1"/>
    <col min="75" max="75" width="4.7109375" style="189" customWidth="1"/>
    <col min="76" max="76" width="17.85546875" style="189" bestFit="1" customWidth="1"/>
    <col min="77" max="77" width="7.140625" style="189" customWidth="1"/>
    <col min="78" max="78" width="13.5703125" style="189" customWidth="1"/>
    <col min="79" max="79" width="5.5703125" style="189" customWidth="1"/>
    <col min="80" max="80" width="16" style="189" customWidth="1"/>
    <col min="81" max="81" width="7.5703125" style="189" customWidth="1"/>
    <col min="82" max="82" width="15.42578125" style="189" customWidth="1"/>
    <col min="83" max="83" width="5.5703125" style="189" customWidth="1"/>
    <col min="84" max="84" width="10.7109375" style="189"/>
    <col min="85" max="85" width="7.5703125" style="189" customWidth="1"/>
    <col min="86" max="86" width="12.7109375" style="189" customWidth="1"/>
    <col min="87" max="87" width="5" style="189" customWidth="1"/>
    <col min="88" max="88" width="10.7109375" style="189"/>
    <col min="89" max="89" width="6.7109375" style="189" customWidth="1"/>
    <col min="90" max="90" width="15.85546875" style="189" customWidth="1"/>
    <col min="91" max="91" width="5.7109375" style="189" customWidth="1"/>
    <col min="92" max="92" width="13" style="189" customWidth="1"/>
    <col min="93" max="93" width="5.28515625" style="189" customWidth="1"/>
    <col min="94" max="94" width="10.7109375" style="189"/>
    <col min="95" max="95" width="6" style="189" customWidth="1"/>
    <col min="96" max="96" width="12.42578125" style="189" customWidth="1"/>
    <col min="97" max="97" width="6" style="189" customWidth="1"/>
    <col min="98" max="98" width="12.5703125" style="189" customWidth="1"/>
    <col min="99" max="99" width="6.85546875" style="189" customWidth="1"/>
    <col min="100" max="100" width="12.7109375" style="189" customWidth="1"/>
    <col min="101" max="101" width="5.5703125" style="189" customWidth="1"/>
    <col min="102" max="102" width="13.42578125" style="189" customWidth="1"/>
    <col min="103" max="103" width="5.5703125" style="189" customWidth="1"/>
    <col min="104" max="104" width="10.7109375" style="189"/>
    <col min="105" max="105" width="4.42578125" style="189" customWidth="1"/>
    <col min="106" max="106" width="12.42578125" style="189" customWidth="1"/>
    <col min="107" max="107" width="5.5703125" style="189" customWidth="1"/>
    <col min="108" max="108" width="10.7109375" style="189"/>
    <col min="109" max="109" width="7.28515625" style="189" customWidth="1"/>
    <col min="110" max="110" width="13.28515625" style="189" customWidth="1"/>
    <col min="111" max="111" width="4.42578125" style="189" customWidth="1"/>
    <col min="112" max="112" width="10.7109375" style="189"/>
    <col min="113" max="113" width="4.28515625" style="189" customWidth="1"/>
    <col min="114" max="114" width="12.5703125" style="189" customWidth="1"/>
    <col min="115" max="115" width="5.42578125" style="189" customWidth="1"/>
    <col min="116" max="116" width="12.42578125" style="189" customWidth="1"/>
    <col min="117" max="117" width="7.42578125" style="189" customWidth="1"/>
    <col min="118" max="118" width="12.140625" style="189" customWidth="1"/>
    <col min="119" max="119" width="8.140625" style="189" customWidth="1"/>
    <col min="120" max="120" width="13.5703125" style="189" customWidth="1"/>
    <col min="121" max="121" width="5.28515625" style="189" customWidth="1"/>
    <col min="122" max="122" width="13" style="189" customWidth="1"/>
    <col min="123" max="123" width="5" style="189" customWidth="1"/>
    <col min="124" max="124" width="13.5703125" style="189" customWidth="1"/>
    <col min="125" max="125" width="6.7109375" style="189" customWidth="1"/>
    <col min="126" max="126" width="14.42578125" style="189" customWidth="1"/>
    <col min="127" max="127" width="6.85546875" style="189" customWidth="1"/>
    <col min="128" max="128" width="10.7109375" style="189"/>
    <col min="129" max="129" width="4.7109375" style="189" customWidth="1"/>
    <col min="130" max="130" width="10.7109375" style="189"/>
    <col min="131" max="131" width="4.140625" style="189" customWidth="1"/>
    <col min="132" max="132" width="12.28515625" style="189" customWidth="1"/>
    <col min="133" max="133" width="4.42578125" style="189" customWidth="1"/>
    <col min="134" max="134" width="10.7109375" style="189"/>
    <col min="135" max="135" width="7.42578125" style="189" customWidth="1"/>
    <col min="136" max="136" width="10.7109375" style="189"/>
    <col min="137" max="137" width="4.7109375" style="189" customWidth="1"/>
    <col min="138" max="138" width="12.140625" style="189" customWidth="1"/>
    <col min="139" max="139" width="6" style="189" customWidth="1"/>
    <col min="140" max="140" width="12.28515625" style="189" customWidth="1"/>
    <col min="141" max="141" width="6" style="189" customWidth="1"/>
    <col min="142" max="142" width="12.28515625" style="189" customWidth="1"/>
    <col min="143" max="143" width="7" style="189" customWidth="1"/>
    <col min="144" max="144" width="12.5703125" style="189" customWidth="1"/>
    <col min="145" max="145" width="6" style="189" customWidth="1"/>
    <col min="146" max="146" width="13.28515625" style="189" customWidth="1"/>
    <col min="147" max="147" width="7.85546875" style="189" customWidth="1"/>
    <col min="148" max="148" width="10.7109375" style="189"/>
    <col min="149" max="149" width="7.5703125" style="189" customWidth="1"/>
    <col min="150" max="150" width="14.85546875" style="189" customWidth="1"/>
    <col min="151" max="16384" width="10.7109375" style="189"/>
  </cols>
  <sheetData>
    <row r="1" spans="1:150" ht="90" x14ac:dyDescent="1.1499999999999999">
      <c r="A1" s="411" t="s">
        <v>300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U1" s="411"/>
      <c r="AV1" s="411"/>
      <c r="AW1" s="411"/>
      <c r="AX1" s="411"/>
      <c r="AY1" s="411"/>
      <c r="AZ1" s="411"/>
      <c r="BA1" s="411"/>
      <c r="BB1" s="411"/>
      <c r="BC1" s="411"/>
      <c r="BD1" s="411"/>
      <c r="BE1" s="411"/>
      <c r="BF1" s="411"/>
      <c r="BG1" s="411"/>
      <c r="BH1" s="411"/>
      <c r="BI1" s="411"/>
      <c r="BJ1" s="411"/>
      <c r="BK1" s="411"/>
      <c r="BL1" s="411"/>
      <c r="BM1" s="411"/>
      <c r="BN1" s="411"/>
      <c r="BO1" s="411"/>
      <c r="BP1" s="411"/>
      <c r="BQ1" s="411"/>
      <c r="BR1" s="411"/>
      <c r="BS1" s="411"/>
      <c r="BT1" s="411"/>
      <c r="BU1" s="411"/>
      <c r="BV1" s="411"/>
      <c r="BW1" s="411"/>
      <c r="BX1" s="411"/>
      <c r="BY1" s="411"/>
      <c r="BZ1" s="411"/>
      <c r="CA1" s="411"/>
      <c r="CB1" s="411"/>
      <c r="CC1" s="411"/>
      <c r="CD1" s="411"/>
      <c r="CE1" s="411"/>
      <c r="CF1" s="411"/>
      <c r="CG1" s="411"/>
      <c r="CH1" s="411"/>
      <c r="CI1" s="411"/>
      <c r="CJ1" s="411"/>
      <c r="CK1" s="411"/>
      <c r="CL1" s="411"/>
      <c r="CM1" s="411"/>
      <c r="CN1" s="411"/>
      <c r="CO1" s="411"/>
      <c r="CP1" s="411"/>
      <c r="CQ1" s="411"/>
      <c r="CR1" s="411"/>
      <c r="CS1" s="411"/>
      <c r="CT1" s="411"/>
      <c r="CU1" s="411"/>
      <c r="CV1" s="411"/>
      <c r="CW1" s="411"/>
      <c r="CX1" s="411"/>
      <c r="CY1" s="411"/>
      <c r="CZ1" s="411"/>
      <c r="DA1" s="411"/>
      <c r="DB1" s="411"/>
      <c r="DC1" s="411"/>
      <c r="DD1" s="411"/>
      <c r="DE1" s="411"/>
      <c r="DF1" s="411"/>
      <c r="DG1" s="411"/>
      <c r="DH1" s="411"/>
      <c r="DI1" s="411"/>
      <c r="DJ1" s="411"/>
      <c r="DK1" s="411"/>
      <c r="DL1" s="411"/>
      <c r="DM1" s="411"/>
      <c r="DN1" s="411"/>
      <c r="DO1" s="411"/>
      <c r="DP1" s="411"/>
      <c r="DQ1" s="411"/>
      <c r="DR1" s="411"/>
      <c r="DS1" s="411"/>
      <c r="DT1" s="411"/>
      <c r="DU1" s="411"/>
      <c r="DV1" s="411"/>
      <c r="DW1" s="411"/>
      <c r="DX1" s="411"/>
      <c r="DY1" s="411"/>
      <c r="DZ1" s="411"/>
      <c r="EA1" s="411"/>
      <c r="EB1" s="411"/>
      <c r="EC1" s="411"/>
      <c r="ED1" s="411"/>
      <c r="EE1" s="411"/>
      <c r="EF1" s="411"/>
      <c r="EG1" s="411"/>
      <c r="EH1" s="411"/>
      <c r="EI1" s="411"/>
      <c r="EJ1" s="411"/>
      <c r="EK1" s="411"/>
      <c r="EL1" s="411"/>
      <c r="EM1" s="411"/>
      <c r="EN1" s="411"/>
      <c r="EO1" s="411"/>
      <c r="EP1" s="411"/>
      <c r="EQ1" s="411"/>
      <c r="ER1" s="411"/>
      <c r="ES1" s="411"/>
      <c r="ET1" s="411"/>
    </row>
    <row r="2" spans="1:150" ht="48.75" customHeight="1" x14ac:dyDescent="1.1499999999999999">
      <c r="A2" s="190"/>
      <c r="B2" s="191"/>
      <c r="C2" s="190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1"/>
      <c r="CT2" s="191"/>
      <c r="CU2" s="191"/>
      <c r="CV2" s="191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  <c r="DI2" s="191"/>
      <c r="DJ2" s="191"/>
      <c r="DK2" s="191"/>
      <c r="DL2" s="191"/>
      <c r="DM2" s="191"/>
      <c r="DN2" s="191"/>
      <c r="DO2" s="191"/>
      <c r="DP2" s="191"/>
      <c r="DQ2" s="191"/>
      <c r="DR2" s="191"/>
      <c r="DS2" s="191"/>
      <c r="DT2" s="191"/>
      <c r="DU2" s="191"/>
      <c r="DV2" s="191"/>
      <c r="DW2" s="191"/>
      <c r="DX2" s="191"/>
      <c r="DY2" s="191"/>
      <c r="DZ2" s="191"/>
      <c r="EA2" s="191"/>
      <c r="EB2" s="191"/>
      <c r="EC2" s="191"/>
      <c r="ED2" s="191"/>
      <c r="EE2" s="191"/>
      <c r="EF2" s="191"/>
      <c r="EG2" s="191"/>
      <c r="EH2" s="191"/>
      <c r="EI2" s="191"/>
      <c r="EJ2" s="191"/>
      <c r="EK2" s="191"/>
      <c r="EL2" s="191"/>
      <c r="EM2" s="191"/>
      <c r="EN2" s="191"/>
      <c r="EO2" s="191"/>
      <c r="EP2" s="191"/>
      <c r="EQ2" s="191"/>
      <c r="ER2" s="191"/>
      <c r="ES2" s="191"/>
      <c r="ET2" s="191"/>
    </row>
    <row r="3" spans="1:150" ht="44.25" customHeight="1" x14ac:dyDescent="0.2">
      <c r="A3" s="192" t="s">
        <v>301</v>
      </c>
      <c r="B3" s="193"/>
      <c r="C3" s="412" t="s">
        <v>302</v>
      </c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  <c r="Z3" s="412"/>
      <c r="AA3" s="412"/>
      <c r="AB3" s="412"/>
      <c r="AC3" s="412"/>
      <c r="AD3" s="412"/>
      <c r="AE3" s="412"/>
      <c r="AF3" s="412"/>
      <c r="AG3" s="412"/>
      <c r="AH3" s="412"/>
      <c r="AI3" s="412"/>
      <c r="AJ3" s="412"/>
      <c r="AK3" s="412"/>
      <c r="AL3" s="412"/>
      <c r="AM3" s="412"/>
      <c r="AN3" s="412"/>
      <c r="AO3" s="412"/>
      <c r="AP3" s="412"/>
      <c r="AQ3" s="412"/>
      <c r="AR3" s="412"/>
      <c r="AS3" s="412"/>
      <c r="AT3" s="412"/>
      <c r="AU3" s="412"/>
      <c r="AV3" s="412"/>
      <c r="AW3" s="412"/>
      <c r="AX3" s="412"/>
      <c r="AY3" s="412"/>
      <c r="AZ3" s="412"/>
      <c r="BA3" s="412"/>
      <c r="BB3" s="412"/>
      <c r="BC3" s="412"/>
      <c r="BD3" s="412"/>
      <c r="BE3" s="412"/>
      <c r="BF3" s="412"/>
      <c r="BG3" s="412"/>
      <c r="BH3" s="412"/>
      <c r="BI3" s="412"/>
      <c r="BJ3" s="412"/>
      <c r="BK3" s="412"/>
      <c r="BL3" s="412"/>
      <c r="BM3" s="412"/>
      <c r="BN3" s="412"/>
      <c r="BO3" s="412"/>
      <c r="BP3" s="412"/>
      <c r="BQ3" s="412"/>
      <c r="BR3" s="412"/>
      <c r="BS3" s="412"/>
      <c r="BT3" s="412"/>
      <c r="BU3" s="412"/>
      <c r="BV3" s="412"/>
      <c r="BW3" s="412"/>
      <c r="BX3" s="412"/>
      <c r="BY3" s="412"/>
      <c r="BZ3" s="412"/>
      <c r="CA3" s="412"/>
      <c r="CB3" s="412"/>
      <c r="CC3" s="412"/>
      <c r="CD3" s="412"/>
      <c r="CE3" s="412"/>
      <c r="CF3" s="412"/>
      <c r="CG3" s="412"/>
      <c r="CH3" s="412"/>
      <c r="CI3" s="412"/>
      <c r="CJ3" s="412"/>
      <c r="CK3" s="412"/>
      <c r="CL3" s="412"/>
      <c r="CM3" s="412"/>
      <c r="CN3" s="412"/>
      <c r="CO3" s="412"/>
      <c r="CP3" s="412"/>
      <c r="CQ3" s="412"/>
      <c r="CR3" s="412"/>
      <c r="CS3" s="412"/>
      <c r="CT3" s="412"/>
      <c r="CU3" s="412"/>
      <c r="CV3" s="412"/>
      <c r="CW3" s="412"/>
      <c r="CX3" s="412"/>
      <c r="CY3" s="412"/>
      <c r="CZ3" s="412"/>
      <c r="DA3" s="412"/>
      <c r="DB3" s="412"/>
      <c r="DC3" s="412"/>
      <c r="DD3" s="412"/>
      <c r="DE3" s="412"/>
      <c r="DF3" s="412"/>
      <c r="DG3" s="412"/>
      <c r="DH3" s="412"/>
      <c r="DI3" s="412"/>
      <c r="DJ3" s="412"/>
      <c r="DK3" s="412"/>
      <c r="DL3" s="412"/>
      <c r="DM3" s="412"/>
      <c r="DN3" s="412"/>
      <c r="DO3" s="412"/>
      <c r="DP3" s="412"/>
      <c r="DQ3" s="412"/>
      <c r="DR3" s="412"/>
      <c r="DS3" s="412"/>
      <c r="DT3" s="412"/>
      <c r="DU3" s="412"/>
      <c r="DV3" s="412"/>
      <c r="DW3" s="412"/>
      <c r="DX3" s="412"/>
      <c r="DY3" s="412"/>
      <c r="DZ3" s="412"/>
      <c r="EA3" s="412"/>
      <c r="EB3" s="412"/>
      <c r="EC3" s="412"/>
      <c r="ED3" s="412"/>
      <c r="EE3" s="412"/>
      <c r="EF3" s="412"/>
      <c r="EG3" s="412"/>
      <c r="EH3" s="412"/>
      <c r="EI3" s="412"/>
      <c r="EJ3" s="412"/>
      <c r="EK3" s="412"/>
      <c r="EL3" s="412"/>
      <c r="EM3" s="412"/>
      <c r="EN3" s="412"/>
      <c r="EO3" s="412"/>
      <c r="EP3" s="412"/>
      <c r="EQ3" s="412"/>
      <c r="ER3" s="412"/>
      <c r="ES3" s="412"/>
      <c r="ET3" s="412"/>
    </row>
    <row r="4" spans="1:150" ht="15" x14ac:dyDescent="0.2">
      <c r="A4" s="194"/>
      <c r="B4" s="193"/>
      <c r="C4" s="194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</row>
    <row r="5" spans="1:150" ht="15" x14ac:dyDescent="0.2">
      <c r="A5" s="194"/>
      <c r="B5" s="193"/>
      <c r="C5" s="194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</row>
    <row r="6" spans="1:150" ht="28.5" customHeight="1" x14ac:dyDescent="0.2">
      <c r="A6" s="192" t="s">
        <v>303</v>
      </c>
      <c r="B6" s="193"/>
      <c r="C6" s="413" t="s">
        <v>304</v>
      </c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413"/>
      <c r="Z6" s="413"/>
      <c r="AA6" s="413"/>
      <c r="AB6" s="413"/>
      <c r="AC6" s="413"/>
      <c r="AD6" s="413"/>
      <c r="AE6" s="413"/>
      <c r="AF6" s="413"/>
      <c r="AG6" s="413"/>
      <c r="AH6" s="413"/>
      <c r="AI6" s="413"/>
      <c r="AJ6" s="413"/>
      <c r="AK6" s="413"/>
      <c r="AL6" s="413"/>
      <c r="AM6" s="413"/>
      <c r="AN6" s="413"/>
      <c r="AO6" s="413"/>
      <c r="AP6" s="413"/>
      <c r="AQ6" s="413"/>
      <c r="AR6" s="413"/>
      <c r="AS6" s="413"/>
      <c r="AT6" s="413"/>
      <c r="AU6" s="413"/>
      <c r="AV6" s="413"/>
      <c r="AW6" s="413"/>
      <c r="AX6" s="413"/>
      <c r="AY6" s="413"/>
      <c r="AZ6" s="413"/>
      <c r="BA6" s="413"/>
      <c r="BB6" s="413"/>
      <c r="BC6" s="413"/>
      <c r="BD6" s="413"/>
      <c r="BE6" s="413"/>
      <c r="BF6" s="413"/>
      <c r="BG6" s="413"/>
      <c r="BH6" s="413"/>
      <c r="BI6" s="413"/>
      <c r="BJ6" s="413"/>
      <c r="BK6" s="413"/>
      <c r="BL6" s="413"/>
      <c r="BM6" s="413"/>
      <c r="BN6" s="413"/>
      <c r="BO6" s="413"/>
      <c r="BP6" s="413"/>
      <c r="BQ6" s="413"/>
      <c r="BR6" s="413"/>
      <c r="BS6" s="413"/>
      <c r="BT6" s="413"/>
      <c r="BU6" s="413"/>
      <c r="BV6" s="413"/>
      <c r="BW6" s="413"/>
      <c r="BX6" s="413"/>
      <c r="BY6" s="413"/>
      <c r="BZ6" s="413"/>
      <c r="CA6" s="413"/>
      <c r="CB6" s="413"/>
      <c r="CC6" s="413"/>
      <c r="CD6" s="413"/>
      <c r="CE6" s="413"/>
      <c r="CF6" s="413"/>
      <c r="CG6" s="413"/>
      <c r="CH6" s="413"/>
      <c r="CI6" s="413"/>
      <c r="CJ6" s="413"/>
      <c r="CK6" s="413"/>
      <c r="CL6" s="413"/>
      <c r="CM6" s="413"/>
      <c r="CN6" s="413"/>
      <c r="CO6" s="413"/>
      <c r="CP6" s="413"/>
      <c r="CQ6" s="413"/>
      <c r="CR6" s="413"/>
      <c r="CS6" s="413"/>
      <c r="CT6" s="413"/>
      <c r="CU6" s="413"/>
      <c r="CV6" s="413"/>
      <c r="CW6" s="413"/>
      <c r="CX6" s="413"/>
      <c r="CY6" s="413"/>
      <c r="CZ6" s="413"/>
      <c r="DA6" s="413"/>
      <c r="DB6" s="413"/>
      <c r="DC6" s="413"/>
      <c r="DD6" s="413"/>
      <c r="DE6" s="413"/>
      <c r="DF6" s="413"/>
      <c r="DG6" s="413"/>
      <c r="DH6" s="413"/>
      <c r="DI6" s="413"/>
      <c r="DJ6" s="413"/>
      <c r="DK6" s="413"/>
      <c r="DL6" s="413"/>
      <c r="DM6" s="413"/>
      <c r="DN6" s="413"/>
      <c r="DO6" s="413"/>
      <c r="DP6" s="413"/>
      <c r="DQ6" s="413"/>
      <c r="DR6" s="413"/>
      <c r="DS6" s="413"/>
      <c r="DT6" s="413"/>
      <c r="DU6" s="413"/>
      <c r="DV6" s="413"/>
      <c r="DW6" s="413"/>
      <c r="DX6" s="413"/>
      <c r="DY6" s="413"/>
      <c r="DZ6" s="413"/>
      <c r="EA6" s="413"/>
      <c r="EB6" s="413"/>
      <c r="EC6" s="413"/>
      <c r="ED6" s="413"/>
      <c r="EE6" s="413"/>
      <c r="EF6" s="413"/>
      <c r="EG6" s="413"/>
      <c r="EH6" s="413"/>
      <c r="EI6" s="413"/>
      <c r="EJ6" s="413"/>
      <c r="EK6" s="413"/>
      <c r="EL6" s="413"/>
      <c r="EM6" s="413"/>
      <c r="EN6" s="413"/>
      <c r="EO6" s="413"/>
      <c r="EP6" s="413"/>
      <c r="EQ6" s="413"/>
      <c r="ER6" s="413"/>
      <c r="ES6" s="413"/>
      <c r="ET6" s="413"/>
    </row>
    <row r="7" spans="1:150" ht="31.5" customHeight="1" x14ac:dyDescent="0.3">
      <c r="A7" s="194"/>
      <c r="B7" s="193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6"/>
      <c r="CK7" s="196"/>
      <c r="CL7" s="196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7"/>
      <c r="DA7" s="197"/>
      <c r="DB7" s="197"/>
      <c r="DC7" s="197"/>
      <c r="DD7" s="197"/>
      <c r="DE7" s="197"/>
      <c r="DF7" s="197"/>
      <c r="DG7" s="197"/>
      <c r="DH7" s="197"/>
      <c r="DI7" s="197"/>
      <c r="DJ7" s="197"/>
      <c r="DK7" s="197"/>
      <c r="DL7" s="197"/>
      <c r="DM7" s="197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197"/>
      <c r="ER7" s="197"/>
      <c r="ES7" s="197"/>
      <c r="ET7" s="197"/>
    </row>
    <row r="8" spans="1:150" ht="30.75" customHeight="1" thickBot="1" x14ac:dyDescent="0.25">
      <c r="A8" s="192" t="s">
        <v>305</v>
      </c>
      <c r="B8" s="193"/>
      <c r="C8" s="410" t="s">
        <v>306</v>
      </c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0"/>
      <c r="P8" s="410"/>
      <c r="Q8" s="410"/>
      <c r="R8" s="410"/>
      <c r="S8" s="410"/>
      <c r="T8" s="410"/>
      <c r="U8" s="410"/>
      <c r="V8" s="410"/>
      <c r="W8" s="410"/>
      <c r="X8" s="410"/>
      <c r="Y8" s="410"/>
      <c r="Z8" s="410"/>
      <c r="AA8" s="410"/>
      <c r="AB8" s="410"/>
      <c r="AC8" s="410"/>
      <c r="AD8" s="410"/>
      <c r="AE8" s="410"/>
      <c r="AF8" s="410"/>
      <c r="AG8" s="410"/>
      <c r="AH8" s="410"/>
      <c r="AI8" s="410"/>
      <c r="AJ8" s="410"/>
      <c r="AK8" s="410"/>
      <c r="AL8" s="410"/>
      <c r="AM8" s="410"/>
      <c r="AN8" s="410"/>
      <c r="AO8" s="410"/>
      <c r="AP8" s="410"/>
      <c r="AQ8" s="410"/>
      <c r="AR8" s="410"/>
      <c r="AS8" s="410"/>
      <c r="AT8" s="410"/>
      <c r="AU8" s="410"/>
      <c r="AV8" s="410"/>
      <c r="AW8" s="410"/>
      <c r="AX8" s="410"/>
      <c r="AY8" s="410"/>
      <c r="AZ8" s="410"/>
      <c r="BA8" s="410"/>
      <c r="BB8" s="410"/>
      <c r="BC8" s="410"/>
      <c r="BD8" s="410"/>
      <c r="BE8" s="410"/>
      <c r="BF8" s="410"/>
      <c r="BG8" s="410"/>
      <c r="BH8" s="410"/>
      <c r="BI8" s="410"/>
      <c r="BJ8" s="410"/>
      <c r="BK8" s="410"/>
      <c r="BL8" s="410"/>
      <c r="BM8" s="410"/>
      <c r="BN8" s="410"/>
      <c r="BO8" s="410"/>
      <c r="BP8" s="410"/>
      <c r="BQ8" s="410"/>
      <c r="BR8" s="410"/>
      <c r="BS8" s="410"/>
      <c r="BT8" s="410"/>
      <c r="BU8" s="410"/>
      <c r="BV8" s="410"/>
      <c r="BW8" s="410"/>
      <c r="BX8" s="410"/>
      <c r="BY8" s="410"/>
      <c r="BZ8" s="410"/>
      <c r="CA8" s="410"/>
      <c r="CB8" s="410"/>
      <c r="CC8" s="410"/>
      <c r="CD8" s="410"/>
      <c r="CE8" s="410"/>
      <c r="CF8" s="410"/>
      <c r="CG8" s="410"/>
      <c r="CH8" s="410"/>
      <c r="CI8" s="410"/>
      <c r="CJ8" s="410"/>
      <c r="CK8" s="410"/>
      <c r="CL8" s="410"/>
      <c r="CM8" s="410"/>
      <c r="CN8" s="410"/>
      <c r="CO8" s="410"/>
      <c r="CP8" s="410"/>
      <c r="CQ8" s="410"/>
      <c r="CR8" s="410"/>
      <c r="CS8" s="410"/>
      <c r="CT8" s="410"/>
      <c r="CU8" s="410"/>
      <c r="CV8" s="410"/>
      <c r="CW8" s="410"/>
      <c r="CX8" s="410"/>
      <c r="CY8" s="410"/>
      <c r="CZ8" s="410"/>
      <c r="DA8" s="410"/>
      <c r="DB8" s="410"/>
      <c r="DC8" s="410"/>
      <c r="DD8" s="410"/>
      <c r="DE8" s="410"/>
      <c r="DF8" s="410"/>
      <c r="DG8" s="410"/>
      <c r="DH8" s="410"/>
      <c r="DI8" s="410"/>
      <c r="DJ8" s="410"/>
      <c r="DK8" s="410"/>
      <c r="DL8" s="410"/>
      <c r="DM8" s="410"/>
      <c r="DN8" s="410"/>
      <c r="DO8" s="410"/>
      <c r="DP8" s="410"/>
      <c r="DQ8" s="410"/>
      <c r="DR8" s="410"/>
      <c r="DS8" s="410"/>
      <c r="DT8" s="410"/>
      <c r="DU8" s="410"/>
      <c r="DV8" s="410"/>
      <c r="DW8" s="410"/>
      <c r="DX8" s="410"/>
      <c r="DY8" s="410"/>
      <c r="DZ8" s="410"/>
      <c r="EA8" s="410"/>
      <c r="EB8" s="410"/>
      <c r="EC8" s="410"/>
      <c r="ED8" s="410"/>
      <c r="EE8" s="410"/>
      <c r="EF8" s="410"/>
      <c r="EG8" s="410"/>
      <c r="EH8" s="410"/>
      <c r="EI8" s="410"/>
      <c r="EJ8" s="410"/>
      <c r="EK8" s="410"/>
      <c r="EL8" s="410"/>
      <c r="EM8" s="410"/>
      <c r="EN8" s="410"/>
      <c r="EO8" s="410"/>
      <c r="EP8" s="410"/>
      <c r="EQ8" s="410"/>
      <c r="ER8" s="410"/>
      <c r="ES8" s="410"/>
      <c r="ET8" s="410"/>
    </row>
    <row r="9" spans="1:150" ht="36" customHeight="1" thickBot="1" x14ac:dyDescent="0.35">
      <c r="A9" s="194"/>
      <c r="B9" s="193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98"/>
      <c r="BO9" s="198"/>
      <c r="BP9" s="198" t="s">
        <v>307</v>
      </c>
      <c r="BQ9" s="198"/>
      <c r="BS9" s="198"/>
      <c r="BT9" s="198"/>
      <c r="BU9" s="198"/>
      <c r="BV9" s="325"/>
      <c r="BW9" s="198"/>
      <c r="BX9" s="198" t="s">
        <v>308</v>
      </c>
      <c r="BY9" s="198"/>
      <c r="BZ9" s="198"/>
      <c r="CA9" s="198"/>
      <c r="CB9" s="198"/>
      <c r="CC9" s="198"/>
      <c r="CD9" s="198"/>
      <c r="CE9" s="198"/>
      <c r="CF9" s="198"/>
      <c r="CG9" s="198"/>
      <c r="CH9" s="198"/>
      <c r="CI9" s="198"/>
      <c r="CJ9" s="198"/>
      <c r="CK9" s="198"/>
      <c r="CL9" s="198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199"/>
      <c r="DE9" s="199"/>
      <c r="DF9" s="199"/>
      <c r="DG9" s="199"/>
      <c r="DH9" s="199"/>
      <c r="DI9" s="199"/>
      <c r="DJ9" s="199"/>
      <c r="DK9" s="199"/>
      <c r="DL9" s="199"/>
      <c r="DM9" s="199"/>
      <c r="DN9" s="199"/>
      <c r="DO9" s="199"/>
      <c r="DP9" s="199"/>
      <c r="DQ9" s="199"/>
      <c r="DR9" s="199"/>
      <c r="DS9" s="199"/>
      <c r="DT9" s="199"/>
      <c r="DU9" s="199"/>
      <c r="DV9" s="199"/>
      <c r="DW9" s="199"/>
      <c r="DX9" s="199"/>
      <c r="DY9" s="199"/>
      <c r="DZ9" s="199"/>
      <c r="EA9" s="199"/>
      <c r="EB9" s="199"/>
      <c r="EC9" s="199"/>
      <c r="ED9" s="199"/>
      <c r="EE9" s="199"/>
      <c r="EF9" s="199"/>
      <c r="EG9" s="199"/>
      <c r="EH9" s="199"/>
      <c r="EI9" s="199"/>
      <c r="EJ9" s="199"/>
      <c r="EK9" s="199"/>
      <c r="EL9" s="199"/>
      <c r="EM9" s="199"/>
      <c r="EN9" s="199"/>
      <c r="EO9" s="199"/>
      <c r="EP9" s="199"/>
      <c r="EQ9" s="199"/>
      <c r="ER9" s="199"/>
      <c r="ES9" s="199"/>
      <c r="ET9" s="199"/>
    </row>
    <row r="10" spans="1:150" ht="36" customHeight="1" x14ac:dyDescent="0.2">
      <c r="A10" s="194"/>
      <c r="B10" s="193"/>
      <c r="C10" s="414"/>
      <c r="D10" s="414"/>
      <c r="E10" s="414"/>
      <c r="F10" s="414"/>
      <c r="G10" s="414"/>
      <c r="H10" s="414"/>
      <c r="I10" s="414"/>
      <c r="J10" s="414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4"/>
      <c r="AL10" s="414"/>
      <c r="AM10" s="414"/>
      <c r="AN10" s="414"/>
      <c r="AO10" s="414"/>
      <c r="AP10" s="414"/>
      <c r="AQ10" s="414"/>
      <c r="AR10" s="414"/>
      <c r="AS10" s="414"/>
      <c r="AT10" s="414"/>
      <c r="AU10" s="414"/>
      <c r="AV10" s="414"/>
      <c r="AW10" s="414"/>
      <c r="AX10" s="414"/>
      <c r="AY10" s="414"/>
      <c r="AZ10" s="414"/>
      <c r="BA10" s="414"/>
      <c r="BB10" s="414"/>
      <c r="BC10" s="414"/>
      <c r="BD10" s="414"/>
      <c r="BE10" s="414"/>
      <c r="BF10" s="414"/>
      <c r="BG10" s="414"/>
      <c r="BH10" s="414"/>
      <c r="BI10" s="414"/>
      <c r="BJ10" s="414"/>
      <c r="BK10" s="414"/>
      <c r="BL10" s="414"/>
      <c r="BM10" s="414"/>
      <c r="BN10" s="414"/>
      <c r="BO10" s="414"/>
      <c r="BP10" s="414"/>
      <c r="BQ10" s="414"/>
      <c r="BR10" s="414"/>
      <c r="BS10" s="414"/>
      <c r="BT10" s="414"/>
      <c r="BU10" s="414"/>
      <c r="BV10" s="414"/>
      <c r="BW10" s="414"/>
      <c r="BX10" s="414"/>
      <c r="BY10" s="414"/>
      <c r="BZ10" s="414"/>
      <c r="CA10" s="414"/>
      <c r="CB10" s="414"/>
      <c r="CC10" s="414"/>
      <c r="CD10" s="414"/>
      <c r="CE10" s="414"/>
      <c r="CF10" s="414"/>
      <c r="CG10" s="414"/>
      <c r="CH10" s="414"/>
      <c r="CI10" s="414"/>
      <c r="CJ10" s="414"/>
      <c r="CK10" s="414"/>
      <c r="CL10" s="414"/>
      <c r="CM10" s="414"/>
      <c r="CN10" s="414"/>
      <c r="CO10" s="414"/>
      <c r="CP10" s="414"/>
      <c r="CQ10" s="414"/>
      <c r="CR10" s="414"/>
      <c r="CS10" s="414"/>
      <c r="CT10" s="414"/>
      <c r="CU10" s="414"/>
      <c r="CV10" s="414"/>
      <c r="CW10" s="414"/>
      <c r="CX10" s="414"/>
      <c r="CY10" s="414"/>
      <c r="CZ10" s="414"/>
      <c r="DA10" s="414"/>
      <c r="DB10" s="414"/>
      <c r="DC10" s="414"/>
      <c r="DD10" s="414"/>
      <c r="DE10" s="414"/>
      <c r="DF10" s="414"/>
      <c r="DG10" s="414"/>
      <c r="DH10" s="414"/>
      <c r="DI10" s="414"/>
      <c r="DJ10" s="414"/>
      <c r="DK10" s="414"/>
      <c r="DL10" s="414"/>
      <c r="DM10" s="414"/>
      <c r="DN10" s="414"/>
      <c r="DO10" s="414"/>
      <c r="DP10" s="414"/>
      <c r="DQ10" s="414"/>
      <c r="DR10" s="414"/>
      <c r="DS10" s="414"/>
      <c r="DT10" s="414"/>
      <c r="DU10" s="414"/>
      <c r="DV10" s="414"/>
      <c r="DW10" s="414"/>
      <c r="DX10" s="414"/>
      <c r="DY10" s="414"/>
      <c r="DZ10" s="414"/>
      <c r="EA10" s="414"/>
      <c r="EB10" s="414"/>
      <c r="EC10" s="414"/>
      <c r="ED10" s="414"/>
      <c r="EE10" s="414"/>
      <c r="EF10" s="414"/>
      <c r="EG10" s="414"/>
      <c r="EH10" s="414"/>
      <c r="EI10" s="414"/>
      <c r="EJ10" s="414"/>
      <c r="EK10" s="414"/>
      <c r="EL10" s="414"/>
      <c r="EM10" s="414"/>
      <c r="EN10" s="414"/>
      <c r="EO10" s="414"/>
      <c r="EP10" s="414"/>
      <c r="EQ10" s="414"/>
      <c r="ER10" s="414"/>
      <c r="ES10" s="414"/>
      <c r="ET10" s="414"/>
    </row>
    <row r="11" spans="1:150" ht="46.5" customHeight="1" thickBot="1" x14ac:dyDescent="0.25">
      <c r="A11" s="200" t="s">
        <v>309</v>
      </c>
      <c r="B11" s="193"/>
      <c r="C11" s="410" t="s">
        <v>417</v>
      </c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0"/>
      <c r="AC11" s="410"/>
      <c r="AD11" s="410"/>
      <c r="AE11" s="410"/>
      <c r="AF11" s="410"/>
      <c r="AG11" s="410"/>
      <c r="AH11" s="410"/>
      <c r="AI11" s="410"/>
      <c r="AJ11" s="410"/>
      <c r="AK11" s="410"/>
      <c r="AL11" s="410"/>
      <c r="AM11" s="410"/>
      <c r="AN11" s="410"/>
      <c r="AO11" s="410"/>
      <c r="AP11" s="410"/>
      <c r="AQ11" s="410"/>
      <c r="AR11" s="410"/>
      <c r="AS11" s="410"/>
      <c r="AT11" s="410"/>
      <c r="AU11" s="410"/>
      <c r="AV11" s="410"/>
      <c r="AW11" s="410"/>
      <c r="AX11" s="410"/>
      <c r="AY11" s="410"/>
      <c r="AZ11" s="410"/>
      <c r="BA11" s="410"/>
      <c r="BB11" s="410"/>
      <c r="BC11" s="410"/>
      <c r="BD11" s="410"/>
      <c r="BE11" s="410"/>
      <c r="BF11" s="410"/>
      <c r="BG11" s="410"/>
      <c r="BH11" s="410"/>
      <c r="BI11" s="410"/>
      <c r="BJ11" s="410"/>
      <c r="BK11" s="410"/>
      <c r="BL11" s="410"/>
      <c r="BM11" s="410"/>
      <c r="BN11" s="410"/>
      <c r="BO11" s="410"/>
      <c r="BP11" s="410"/>
      <c r="BQ11" s="410"/>
      <c r="BR11" s="410"/>
      <c r="BS11" s="410"/>
      <c r="BT11" s="410"/>
      <c r="BU11" s="410"/>
      <c r="BV11" s="410"/>
      <c r="BW11" s="410"/>
      <c r="BX11" s="410"/>
      <c r="BY11" s="410"/>
      <c r="BZ11" s="410"/>
      <c r="CA11" s="410"/>
      <c r="CB11" s="410"/>
      <c r="CC11" s="410"/>
      <c r="CD11" s="410"/>
      <c r="CE11" s="410"/>
      <c r="CF11" s="410"/>
      <c r="CG11" s="410"/>
      <c r="CH11" s="410"/>
      <c r="CI11" s="410"/>
      <c r="CJ11" s="410"/>
      <c r="CK11" s="410"/>
      <c r="CL11" s="410"/>
      <c r="CM11" s="410"/>
      <c r="CN11" s="410"/>
      <c r="CO11" s="410"/>
      <c r="CP11" s="410"/>
      <c r="CQ11" s="410"/>
      <c r="CR11" s="410"/>
      <c r="CS11" s="410"/>
      <c r="CT11" s="410"/>
      <c r="CU11" s="410"/>
      <c r="CV11" s="410"/>
      <c r="CW11" s="410"/>
      <c r="CX11" s="410"/>
      <c r="CY11" s="410"/>
      <c r="CZ11" s="410"/>
      <c r="DA11" s="410"/>
      <c r="DB11" s="410"/>
      <c r="DC11" s="410"/>
      <c r="DD11" s="410"/>
      <c r="DE11" s="410"/>
      <c r="DF11" s="410"/>
      <c r="DG11" s="410"/>
      <c r="DH11" s="410"/>
      <c r="DI11" s="410"/>
      <c r="DJ11" s="410"/>
      <c r="DK11" s="410"/>
      <c r="DL11" s="410"/>
      <c r="DM11" s="410"/>
      <c r="DN11" s="410"/>
      <c r="DO11" s="410"/>
      <c r="DP11" s="410"/>
      <c r="DQ11" s="410"/>
      <c r="DR11" s="410"/>
      <c r="DS11" s="410"/>
      <c r="DT11" s="410"/>
      <c r="DU11" s="410"/>
      <c r="DV11" s="410"/>
      <c r="DW11" s="410"/>
      <c r="DX11" s="410"/>
      <c r="DY11" s="410"/>
      <c r="DZ11" s="410"/>
      <c r="EA11" s="410"/>
      <c r="EB11" s="410"/>
      <c r="EC11" s="410"/>
      <c r="ED11" s="410"/>
      <c r="EE11" s="410"/>
      <c r="EF11" s="410"/>
      <c r="EG11" s="410"/>
      <c r="EH11" s="410"/>
      <c r="EI11" s="410"/>
      <c r="EJ11" s="410"/>
      <c r="EK11" s="410"/>
      <c r="EL11" s="410"/>
      <c r="EM11" s="410"/>
      <c r="EN11" s="410"/>
      <c r="EO11" s="410"/>
      <c r="EP11" s="410"/>
      <c r="EQ11" s="410"/>
      <c r="ER11" s="410"/>
      <c r="ES11" s="410"/>
      <c r="ET11" s="410"/>
    </row>
    <row r="12" spans="1:150" ht="36.75" customHeight="1" thickBot="1" x14ac:dyDescent="0.25">
      <c r="A12" s="201" t="s">
        <v>310</v>
      </c>
      <c r="B12" s="193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3" t="s">
        <v>311</v>
      </c>
      <c r="BS12" s="202"/>
      <c r="BT12" s="203"/>
      <c r="BU12" s="202"/>
      <c r="BV12" s="202" t="s">
        <v>212</v>
      </c>
      <c r="BW12" s="202" t="s">
        <v>312</v>
      </c>
      <c r="BX12" s="204">
        <f>BX18</f>
        <v>4.24</v>
      </c>
      <c r="BY12" s="205" t="s">
        <v>313</v>
      </c>
      <c r="BZ12" s="206">
        <v>2.5099999999999998</v>
      </c>
      <c r="CA12" s="203" t="s">
        <v>314</v>
      </c>
      <c r="CB12" s="202"/>
      <c r="CC12" s="202"/>
      <c r="CD12" s="202"/>
      <c r="CE12" s="202"/>
      <c r="CF12" s="202"/>
      <c r="CG12" s="202"/>
      <c r="CH12" s="202"/>
      <c r="CI12" s="202"/>
      <c r="CJ12" s="202"/>
      <c r="CK12" s="202"/>
      <c r="CL12" s="202"/>
      <c r="CM12" s="202"/>
      <c r="CN12" s="202"/>
      <c r="CO12" s="202"/>
      <c r="CP12" s="202"/>
      <c r="CQ12" s="202"/>
      <c r="CR12" s="202"/>
      <c r="CS12" s="202"/>
      <c r="CT12" s="202"/>
      <c r="CU12" s="202"/>
      <c r="CV12" s="202"/>
      <c r="CW12" s="202"/>
      <c r="CX12" s="202"/>
      <c r="CY12" s="202"/>
      <c r="CZ12" s="202"/>
      <c r="DA12" s="202"/>
      <c r="DB12" s="202"/>
      <c r="DC12" s="202"/>
      <c r="DD12" s="202"/>
      <c r="DE12" s="202"/>
      <c r="DF12" s="202"/>
      <c r="DG12" s="202"/>
      <c r="DH12" s="202"/>
      <c r="DI12" s="202"/>
      <c r="DJ12" s="202"/>
      <c r="DK12" s="202"/>
      <c r="DL12" s="202"/>
      <c r="DM12" s="202"/>
      <c r="DN12" s="202"/>
      <c r="DO12" s="202"/>
      <c r="DP12" s="202"/>
      <c r="DQ12" s="202"/>
      <c r="DR12" s="202"/>
      <c r="DS12" s="202"/>
      <c r="DT12" s="202"/>
      <c r="DU12" s="202"/>
      <c r="DV12" s="202"/>
      <c r="DW12" s="202"/>
      <c r="DX12" s="202"/>
      <c r="DY12" s="202"/>
      <c r="DZ12" s="202"/>
      <c r="EA12" s="202"/>
      <c r="EB12" s="202"/>
      <c r="EC12" s="202"/>
      <c r="ED12" s="202"/>
      <c r="EE12" s="202"/>
      <c r="EF12" s="202"/>
      <c r="EG12" s="202"/>
      <c r="EH12" s="202"/>
      <c r="EI12" s="202"/>
      <c r="EJ12" s="202"/>
      <c r="EK12" s="202"/>
      <c r="EL12" s="202"/>
      <c r="EM12" s="202"/>
      <c r="EN12" s="202"/>
      <c r="EO12" s="202"/>
      <c r="EP12" s="202"/>
      <c r="EQ12" s="202"/>
      <c r="ER12" s="202"/>
      <c r="ES12" s="202"/>
      <c r="ET12" s="202"/>
    </row>
    <row r="13" spans="1:150" ht="15" x14ac:dyDescent="0.2">
      <c r="A13" s="194"/>
      <c r="B13" s="193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BY13" s="194"/>
      <c r="BZ13" s="194"/>
      <c r="CA13" s="194"/>
      <c r="CB13" s="194"/>
      <c r="CC13" s="194"/>
      <c r="CD13" s="194"/>
      <c r="CE13" s="194"/>
      <c r="CF13" s="194"/>
      <c r="CG13" s="194"/>
      <c r="CH13" s="194"/>
      <c r="CI13" s="194"/>
      <c r="CJ13" s="194"/>
      <c r="CK13" s="194"/>
      <c r="CL13" s="194"/>
      <c r="CM13" s="195"/>
      <c r="CN13" s="195"/>
      <c r="CO13" s="195"/>
      <c r="CP13" s="195"/>
      <c r="CQ13" s="195"/>
      <c r="CR13" s="195"/>
      <c r="CS13" s="195"/>
      <c r="CT13" s="195"/>
      <c r="CU13" s="195"/>
      <c r="CV13" s="195"/>
      <c r="CW13" s="195"/>
      <c r="CX13" s="195"/>
      <c r="CY13" s="195"/>
      <c r="CZ13" s="195"/>
      <c r="DA13" s="195"/>
      <c r="DB13" s="195"/>
      <c r="DC13" s="195"/>
      <c r="DD13" s="195"/>
      <c r="DE13" s="195"/>
      <c r="DF13" s="195"/>
      <c r="DG13" s="195"/>
      <c r="DH13" s="195"/>
      <c r="DI13" s="195"/>
      <c r="DJ13" s="195"/>
      <c r="DK13" s="195"/>
      <c r="DL13" s="195"/>
      <c r="DM13" s="195"/>
      <c r="DN13" s="195"/>
      <c r="DO13" s="195"/>
      <c r="DP13" s="195"/>
      <c r="DQ13" s="195"/>
      <c r="DR13" s="195"/>
      <c r="DS13" s="195"/>
      <c r="DT13" s="195"/>
      <c r="DU13" s="195"/>
      <c r="DV13" s="195"/>
      <c r="DW13" s="195"/>
      <c r="DX13" s="195"/>
      <c r="DY13" s="195"/>
      <c r="DZ13" s="195"/>
      <c r="EA13" s="195"/>
      <c r="EB13" s="195"/>
      <c r="EC13" s="195"/>
      <c r="ED13" s="195"/>
      <c r="EE13" s="195"/>
      <c r="EF13" s="195"/>
      <c r="EG13" s="195"/>
      <c r="EH13" s="195"/>
      <c r="EI13" s="195"/>
      <c r="EJ13" s="195"/>
      <c r="EK13" s="195"/>
      <c r="EL13" s="195"/>
      <c r="EM13" s="195"/>
      <c r="EN13" s="195"/>
      <c r="EO13" s="195"/>
      <c r="EP13" s="195"/>
      <c r="EQ13" s="195"/>
      <c r="ER13" s="195"/>
      <c r="ES13" s="195"/>
      <c r="ET13" s="195"/>
    </row>
    <row r="14" spans="1:150" ht="15" x14ac:dyDescent="0.2">
      <c r="A14" s="194"/>
      <c r="B14" s="193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5"/>
      <c r="CN14" s="195"/>
      <c r="CO14" s="195"/>
      <c r="CP14" s="195"/>
      <c r="CQ14" s="195"/>
      <c r="CR14" s="195"/>
      <c r="CS14" s="195"/>
      <c r="CT14" s="195"/>
      <c r="CU14" s="195"/>
      <c r="CV14" s="195"/>
      <c r="CW14" s="195"/>
      <c r="CX14" s="195"/>
      <c r="CY14" s="195"/>
      <c r="CZ14" s="195"/>
      <c r="DA14" s="195"/>
      <c r="DB14" s="195"/>
      <c r="DC14" s="195"/>
      <c r="DD14" s="195"/>
      <c r="DE14" s="195"/>
      <c r="DF14" s="195"/>
      <c r="DG14" s="195"/>
      <c r="DH14" s="195"/>
      <c r="DI14" s="195"/>
      <c r="DJ14" s="195"/>
      <c r="DK14" s="195"/>
      <c r="DL14" s="195"/>
      <c r="DM14" s="195"/>
      <c r="DN14" s="195"/>
      <c r="DO14" s="195"/>
      <c r="DP14" s="195"/>
      <c r="DQ14" s="195"/>
      <c r="DR14" s="195"/>
      <c r="DS14" s="195"/>
      <c r="DT14" s="195"/>
      <c r="DU14" s="195"/>
      <c r="DV14" s="195"/>
      <c r="DW14" s="195"/>
      <c r="DX14" s="195"/>
      <c r="DY14" s="195"/>
      <c r="DZ14" s="195"/>
      <c r="EA14" s="195"/>
      <c r="EB14" s="195"/>
      <c r="EC14" s="195"/>
      <c r="ED14" s="195"/>
      <c r="EE14" s="195"/>
      <c r="EF14" s="195"/>
      <c r="EG14" s="195"/>
      <c r="EH14" s="195"/>
      <c r="EI14" s="195"/>
      <c r="EJ14" s="195"/>
      <c r="EK14" s="195"/>
      <c r="EL14" s="195"/>
      <c r="EM14" s="195"/>
      <c r="EN14" s="195"/>
      <c r="EO14" s="195"/>
      <c r="EP14" s="195"/>
      <c r="EQ14" s="195"/>
      <c r="ER14" s="195"/>
      <c r="ES14" s="195"/>
      <c r="ET14" s="195"/>
    </row>
    <row r="15" spans="1:150" ht="15" x14ac:dyDescent="0.2">
      <c r="A15" s="194"/>
      <c r="B15" s="193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5"/>
      <c r="CN15" s="195"/>
      <c r="CO15" s="195"/>
      <c r="CP15" s="195"/>
      <c r="CQ15" s="195"/>
      <c r="CR15" s="195"/>
      <c r="CS15" s="195"/>
      <c r="CT15" s="195"/>
      <c r="CU15" s="195"/>
      <c r="CV15" s="195"/>
      <c r="CW15" s="195"/>
      <c r="CX15" s="195"/>
      <c r="CY15" s="195"/>
      <c r="CZ15" s="195"/>
      <c r="DA15" s="195"/>
      <c r="DB15" s="195"/>
      <c r="DC15" s="195"/>
      <c r="DD15" s="195"/>
      <c r="DE15" s="195"/>
      <c r="DF15" s="195"/>
      <c r="DG15" s="195"/>
      <c r="DH15" s="195"/>
      <c r="DI15" s="195"/>
      <c r="DJ15" s="195"/>
      <c r="DK15" s="195"/>
      <c r="DL15" s="195"/>
      <c r="DM15" s="195"/>
      <c r="DN15" s="195"/>
      <c r="DO15" s="195"/>
      <c r="DP15" s="195"/>
      <c r="DQ15" s="195"/>
      <c r="DR15" s="195"/>
      <c r="DS15" s="195"/>
      <c r="DT15" s="195"/>
      <c r="DU15" s="195"/>
      <c r="DV15" s="195"/>
      <c r="DW15" s="195"/>
      <c r="DX15" s="195"/>
      <c r="DY15" s="195"/>
      <c r="DZ15" s="195"/>
      <c r="EA15" s="195"/>
      <c r="EB15" s="195"/>
      <c r="EC15" s="195"/>
      <c r="ED15" s="195"/>
      <c r="EE15" s="195"/>
      <c r="EF15" s="195"/>
      <c r="EG15" s="195"/>
      <c r="EH15" s="195"/>
      <c r="EI15" s="195"/>
      <c r="EJ15" s="195"/>
      <c r="EK15" s="195"/>
      <c r="EL15" s="195"/>
      <c r="EM15" s="195"/>
      <c r="EN15" s="195"/>
      <c r="EO15" s="195"/>
      <c r="EP15" s="195"/>
      <c r="EQ15" s="195"/>
      <c r="ER15" s="195"/>
      <c r="ES15" s="195"/>
      <c r="ET15" s="195"/>
    </row>
    <row r="16" spans="1:150" ht="37.5" customHeight="1" x14ac:dyDescent="0.2">
      <c r="A16" s="207" t="s">
        <v>315</v>
      </c>
      <c r="B16" s="193"/>
      <c r="C16" s="415" t="s">
        <v>281</v>
      </c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  <c r="W16" s="416"/>
      <c r="X16" s="416"/>
      <c r="Y16" s="416"/>
      <c r="Z16" s="416"/>
      <c r="AA16" s="416"/>
      <c r="AB16" s="416"/>
      <c r="AC16" s="416"/>
      <c r="AD16" s="416"/>
      <c r="AE16" s="416"/>
      <c r="AF16" s="416"/>
      <c r="AG16" s="416"/>
      <c r="AH16" s="416"/>
      <c r="AI16" s="416"/>
      <c r="AJ16" s="416"/>
      <c r="AK16" s="416"/>
      <c r="AL16" s="416"/>
      <c r="AM16" s="416"/>
      <c r="AN16" s="416"/>
      <c r="AO16" s="416"/>
      <c r="AP16" s="416"/>
      <c r="AQ16" s="416"/>
      <c r="AR16" s="416"/>
      <c r="AS16" s="416"/>
      <c r="AT16" s="416"/>
      <c r="AU16" s="416"/>
      <c r="AV16" s="416"/>
      <c r="AW16" s="416"/>
      <c r="AX16" s="416"/>
      <c r="AY16" s="416"/>
      <c r="AZ16" s="416"/>
      <c r="BA16" s="416"/>
      <c r="BB16" s="416"/>
      <c r="BC16" s="416"/>
      <c r="BD16" s="416"/>
      <c r="BE16" s="416"/>
      <c r="BF16" s="416"/>
      <c r="BG16" s="416"/>
      <c r="BH16" s="416"/>
      <c r="BI16" s="416"/>
      <c r="BJ16" s="416"/>
      <c r="BK16" s="416"/>
      <c r="BL16" s="416"/>
      <c r="BM16" s="416"/>
      <c r="BN16" s="416"/>
      <c r="BO16" s="416"/>
      <c r="BP16" s="416"/>
      <c r="BQ16" s="416"/>
      <c r="BR16" s="416"/>
      <c r="BS16" s="416"/>
      <c r="BT16" s="416"/>
      <c r="BU16" s="416"/>
      <c r="BV16" s="416"/>
      <c r="BW16" s="416"/>
      <c r="BX16" s="416"/>
      <c r="BY16" s="416"/>
      <c r="BZ16" s="416"/>
      <c r="CA16" s="416"/>
      <c r="CB16" s="416"/>
      <c r="CC16" s="416"/>
      <c r="CD16" s="416"/>
      <c r="CE16" s="416"/>
      <c r="CF16" s="416"/>
      <c r="CG16" s="416"/>
      <c r="CH16" s="416"/>
      <c r="CI16" s="416"/>
      <c r="CJ16" s="416"/>
      <c r="CK16" s="416"/>
      <c r="CL16" s="416"/>
      <c r="CM16" s="416"/>
      <c r="CN16" s="416"/>
      <c r="CO16" s="416"/>
      <c r="CP16" s="416"/>
      <c r="CQ16" s="416"/>
      <c r="CR16" s="416"/>
      <c r="CS16" s="416"/>
      <c r="CT16" s="416"/>
      <c r="CU16" s="416"/>
      <c r="CV16" s="416"/>
      <c r="CW16" s="416"/>
      <c r="CX16" s="416"/>
      <c r="CY16" s="416"/>
      <c r="CZ16" s="416"/>
      <c r="DA16" s="416"/>
      <c r="DB16" s="416"/>
      <c r="DC16" s="416"/>
      <c r="DD16" s="416"/>
      <c r="DE16" s="416"/>
      <c r="DF16" s="416"/>
      <c r="DG16" s="416"/>
      <c r="DH16" s="416"/>
      <c r="DI16" s="416"/>
      <c r="DJ16" s="416"/>
      <c r="DK16" s="416"/>
      <c r="DL16" s="416"/>
      <c r="DM16" s="416"/>
      <c r="DN16" s="416"/>
      <c r="DO16" s="416"/>
      <c r="DP16" s="416"/>
      <c r="DQ16" s="416"/>
      <c r="DR16" s="416"/>
      <c r="DS16" s="416"/>
      <c r="DT16" s="416"/>
      <c r="DU16" s="416"/>
      <c r="DV16" s="416"/>
      <c r="DW16" s="416"/>
      <c r="DX16" s="416"/>
      <c r="DY16" s="416"/>
      <c r="DZ16" s="416"/>
      <c r="EA16" s="416"/>
      <c r="EB16" s="416"/>
      <c r="EC16" s="416"/>
      <c r="ED16" s="416"/>
      <c r="EE16" s="416"/>
      <c r="EF16" s="416"/>
      <c r="EG16" s="416"/>
      <c r="EH16" s="416"/>
      <c r="EI16" s="416"/>
      <c r="EJ16" s="416"/>
      <c r="EK16" s="416"/>
      <c r="EL16" s="416"/>
      <c r="EM16" s="416"/>
      <c r="EN16" s="416"/>
      <c r="EO16" s="416"/>
      <c r="EP16" s="416"/>
      <c r="EQ16" s="416"/>
      <c r="ER16" s="416"/>
      <c r="ES16" s="416"/>
      <c r="ET16" s="416"/>
    </row>
    <row r="17" spans="1:150" ht="37.5" customHeight="1" x14ac:dyDescent="0.2">
      <c r="A17" s="417" t="s">
        <v>310</v>
      </c>
      <c r="B17" s="193"/>
      <c r="C17" s="418" t="s">
        <v>455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  <c r="AC17" s="418"/>
      <c r="AD17" s="418"/>
      <c r="AE17" s="418"/>
      <c r="AF17" s="418"/>
      <c r="AG17" s="418"/>
      <c r="AH17" s="418"/>
      <c r="AI17" s="418"/>
      <c r="AJ17" s="418"/>
      <c r="AK17" s="418"/>
      <c r="AL17" s="418"/>
      <c r="AM17" s="418"/>
      <c r="AN17" s="418"/>
      <c r="AO17" s="418"/>
      <c r="AP17" s="418"/>
      <c r="AQ17" s="418"/>
      <c r="AR17" s="418"/>
      <c r="AS17" s="418"/>
      <c r="AT17" s="418"/>
      <c r="AU17" s="418"/>
      <c r="AV17" s="418"/>
      <c r="AW17" s="418"/>
      <c r="AX17" s="418"/>
      <c r="AY17" s="418"/>
      <c r="AZ17" s="418"/>
      <c r="BA17" s="418"/>
      <c r="BB17" s="418"/>
      <c r="BC17" s="418"/>
      <c r="BD17" s="418"/>
      <c r="BE17" s="418"/>
      <c r="BF17" s="418"/>
      <c r="BG17" s="418"/>
      <c r="BH17" s="418"/>
      <c r="BI17" s="418"/>
      <c r="BJ17" s="418"/>
      <c r="BK17" s="418"/>
      <c r="BL17" s="418"/>
      <c r="BM17" s="418"/>
      <c r="BN17" s="418"/>
      <c r="BO17" s="418"/>
      <c r="BP17" s="418"/>
      <c r="BQ17" s="418"/>
      <c r="BR17" s="418"/>
      <c r="BS17" s="418"/>
      <c r="BT17" s="418"/>
      <c r="BU17" s="418"/>
      <c r="BV17" s="418"/>
      <c r="BW17" s="418"/>
      <c r="BX17" s="418"/>
      <c r="BY17" s="418"/>
      <c r="BZ17" s="418"/>
      <c r="CA17" s="418"/>
      <c r="CB17" s="418"/>
      <c r="CC17" s="418"/>
      <c r="CD17" s="418"/>
      <c r="CE17" s="418"/>
      <c r="CF17" s="418"/>
      <c r="CG17" s="418"/>
      <c r="CH17" s="418"/>
      <c r="CI17" s="418"/>
      <c r="CJ17" s="418"/>
      <c r="CK17" s="418"/>
      <c r="CL17" s="418"/>
      <c r="CM17" s="418"/>
      <c r="CN17" s="418"/>
      <c r="CO17" s="418"/>
      <c r="CP17" s="418"/>
      <c r="CQ17" s="418"/>
      <c r="CR17" s="418"/>
      <c r="CS17" s="418"/>
      <c r="CT17" s="418"/>
      <c r="CU17" s="418"/>
      <c r="CV17" s="418"/>
      <c r="CW17" s="418"/>
      <c r="CX17" s="418"/>
      <c r="CY17" s="418"/>
      <c r="CZ17" s="418"/>
      <c r="DA17" s="418"/>
      <c r="DB17" s="418"/>
      <c r="DC17" s="418"/>
      <c r="DD17" s="418"/>
      <c r="DE17" s="418"/>
      <c r="DF17" s="418"/>
      <c r="DG17" s="418"/>
      <c r="DH17" s="418"/>
      <c r="DI17" s="418"/>
      <c r="DJ17" s="418"/>
      <c r="DK17" s="418"/>
      <c r="DL17" s="418"/>
      <c r="DM17" s="418"/>
      <c r="DN17" s="418"/>
      <c r="DO17" s="418"/>
      <c r="DP17" s="418"/>
      <c r="DQ17" s="418"/>
      <c r="DR17" s="418"/>
      <c r="DS17" s="418"/>
      <c r="DT17" s="418"/>
      <c r="DU17" s="418"/>
      <c r="DV17" s="418"/>
      <c r="DW17" s="418"/>
      <c r="DX17" s="418"/>
      <c r="DY17" s="418"/>
      <c r="DZ17" s="418"/>
      <c r="EA17" s="418"/>
      <c r="EB17" s="418"/>
      <c r="EC17" s="418"/>
      <c r="ED17" s="418"/>
      <c r="EE17" s="418"/>
      <c r="EF17" s="418"/>
      <c r="EG17" s="418"/>
      <c r="EH17" s="418"/>
      <c r="EI17" s="418"/>
      <c r="EJ17" s="418"/>
      <c r="EK17" s="418"/>
      <c r="EL17" s="418"/>
      <c r="EM17" s="418"/>
      <c r="EN17" s="418"/>
      <c r="EO17" s="418"/>
      <c r="EP17" s="418"/>
      <c r="EQ17" s="418"/>
      <c r="ER17" s="418"/>
      <c r="ES17" s="418"/>
      <c r="ET17" s="418"/>
    </row>
    <row r="18" spans="1:150" ht="37.5" customHeight="1" thickBot="1" x14ac:dyDescent="0.25">
      <c r="A18" s="417"/>
      <c r="B18" s="193"/>
      <c r="C18" s="208"/>
      <c r="D18" s="208"/>
      <c r="E18" s="334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 t="s">
        <v>212</v>
      </c>
      <c r="BW18" s="208" t="s">
        <v>312</v>
      </c>
      <c r="BX18" s="350">
        <f>'Realisasi Sasaran'!Z10</f>
        <v>4.24</v>
      </c>
      <c r="BY18" s="208" t="s">
        <v>313</v>
      </c>
      <c r="BZ18" s="349">
        <v>4.25</v>
      </c>
      <c r="CA18" s="209" t="s">
        <v>453</v>
      </c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208"/>
      <c r="DZ18" s="208"/>
      <c r="EA18" s="208"/>
      <c r="EB18" s="208"/>
      <c r="EC18" s="208"/>
      <c r="ED18" s="208"/>
      <c r="EE18" s="208"/>
      <c r="EF18" s="208"/>
      <c r="EG18" s="208"/>
      <c r="EH18" s="208"/>
      <c r="EI18" s="208"/>
      <c r="EJ18" s="208"/>
      <c r="EK18" s="208"/>
      <c r="EL18" s="208"/>
      <c r="EM18" s="208"/>
      <c r="EN18" s="208"/>
      <c r="EO18" s="208"/>
      <c r="EP18" s="208"/>
      <c r="EQ18" s="208"/>
      <c r="ER18" s="208"/>
      <c r="ES18" s="208"/>
      <c r="ET18" s="208"/>
    </row>
    <row r="19" spans="1:150" ht="36.75" customHeight="1" x14ac:dyDescent="0.2">
      <c r="A19" s="210"/>
      <c r="B19" s="193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194"/>
      <c r="BZ19" s="194"/>
      <c r="CA19" s="194"/>
      <c r="CB19" s="194"/>
      <c r="CC19" s="194"/>
      <c r="CD19" s="194"/>
      <c r="CE19" s="194"/>
      <c r="CF19" s="194"/>
      <c r="CG19" s="194"/>
      <c r="CH19" s="194"/>
      <c r="CI19" s="194"/>
      <c r="CJ19" s="194"/>
      <c r="CK19" s="194"/>
      <c r="CL19" s="194"/>
      <c r="CM19" s="195"/>
      <c r="CN19" s="195"/>
      <c r="CO19" s="195"/>
      <c r="CP19" s="195"/>
      <c r="CQ19" s="195"/>
      <c r="CR19" s="195"/>
      <c r="CS19" s="195"/>
      <c r="CT19" s="195"/>
      <c r="CU19" s="195"/>
      <c r="CV19" s="195"/>
      <c r="CW19" s="195"/>
      <c r="CX19" s="195"/>
      <c r="CY19" s="195"/>
      <c r="CZ19" s="195"/>
      <c r="DA19" s="195"/>
      <c r="DB19" s="195"/>
      <c r="DC19" s="195"/>
      <c r="DD19" s="195"/>
      <c r="DE19" s="195"/>
      <c r="DF19" s="195"/>
      <c r="DG19" s="195"/>
      <c r="DH19" s="19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195"/>
      <c r="DT19" s="195"/>
      <c r="DU19" s="195"/>
      <c r="DV19" s="195"/>
      <c r="DW19" s="195"/>
      <c r="DX19" s="195"/>
      <c r="DY19" s="195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</row>
    <row r="20" spans="1:150" s="328" customFormat="1" ht="46.5" customHeight="1" x14ac:dyDescent="0.3">
      <c r="A20" s="333" t="s">
        <v>316</v>
      </c>
      <c r="C20" s="419" t="s">
        <v>262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  <c r="AF20" s="420"/>
      <c r="AG20" s="420"/>
      <c r="AH20" s="420"/>
      <c r="AI20" s="420"/>
      <c r="AJ20" s="420"/>
      <c r="AK20" s="420"/>
      <c r="AL20" s="420"/>
      <c r="AM20" s="420"/>
      <c r="AN20" s="420"/>
      <c r="AO20" s="420"/>
      <c r="AP20" s="420"/>
      <c r="AQ20" s="420"/>
      <c r="AR20" s="420"/>
      <c r="AS20" s="420"/>
      <c r="AT20" s="420"/>
      <c r="AU20" s="420"/>
      <c r="AV20" s="420"/>
      <c r="AW20" s="420"/>
      <c r="AX20" s="420"/>
      <c r="AY20" s="420"/>
      <c r="AZ20" s="420"/>
      <c r="BA20" s="420"/>
      <c r="BB20" s="420"/>
      <c r="BC20" s="420"/>
      <c r="BD20" s="420"/>
      <c r="BE20" s="420"/>
      <c r="BF20" s="420"/>
      <c r="BG20" s="420"/>
      <c r="BH20" s="420"/>
      <c r="BI20" s="420"/>
      <c r="BJ20" s="420"/>
      <c r="BK20" s="420"/>
      <c r="BL20" s="420"/>
      <c r="BM20" s="420"/>
      <c r="BN20" s="420"/>
      <c r="BO20" s="420"/>
      <c r="BP20" s="420"/>
      <c r="BQ20" s="420"/>
      <c r="BR20" s="420"/>
      <c r="BS20" s="420"/>
      <c r="BT20" s="420"/>
      <c r="BU20" s="420"/>
      <c r="BV20" s="420"/>
      <c r="BW20" s="420"/>
      <c r="BX20" s="420"/>
      <c r="BY20" s="420"/>
      <c r="BZ20" s="420"/>
      <c r="CA20" s="420"/>
      <c r="CB20" s="420"/>
      <c r="CC20" s="420"/>
      <c r="CD20" s="420"/>
      <c r="CE20" s="420"/>
      <c r="CF20" s="420"/>
      <c r="CG20" s="420"/>
      <c r="CH20" s="420"/>
      <c r="CI20" s="420"/>
      <c r="CJ20" s="420"/>
      <c r="CK20" s="420"/>
      <c r="CL20" s="420"/>
      <c r="CM20" s="420"/>
      <c r="CN20" s="420"/>
      <c r="CO20" s="420"/>
      <c r="CP20" s="420"/>
      <c r="CQ20" s="420"/>
      <c r="CR20" s="420"/>
      <c r="CS20" s="420"/>
      <c r="CT20" s="420"/>
      <c r="CU20" s="420"/>
      <c r="CV20" s="420"/>
      <c r="CW20" s="420"/>
      <c r="CX20" s="420"/>
      <c r="CY20" s="420"/>
      <c r="CZ20" s="420"/>
      <c r="DA20" s="420"/>
      <c r="DB20" s="420"/>
      <c r="DC20" s="420"/>
      <c r="DD20" s="420"/>
      <c r="DE20" s="420"/>
      <c r="DF20" s="420"/>
      <c r="DG20" s="420"/>
      <c r="DH20" s="420"/>
      <c r="DI20" s="420"/>
      <c r="DJ20" s="420"/>
      <c r="DK20" s="420"/>
      <c r="DL20" s="420"/>
      <c r="DM20" s="420"/>
      <c r="DN20" s="420"/>
      <c r="DO20" s="420"/>
      <c r="DP20" s="420"/>
      <c r="DQ20" s="420"/>
      <c r="DR20" s="420"/>
      <c r="DS20" s="420"/>
      <c r="DT20" s="420"/>
      <c r="DU20" s="420"/>
      <c r="DV20" s="420"/>
      <c r="DW20" s="420"/>
      <c r="DX20" s="420"/>
      <c r="DY20" s="420"/>
      <c r="DZ20" s="420"/>
      <c r="EA20" s="420"/>
      <c r="EB20" s="420"/>
      <c r="EC20" s="420"/>
      <c r="ED20" s="420"/>
      <c r="EE20" s="420"/>
      <c r="EF20" s="420"/>
      <c r="EG20" s="420"/>
      <c r="EH20" s="420"/>
      <c r="EI20" s="420"/>
      <c r="EJ20" s="420"/>
      <c r="EK20" s="420"/>
      <c r="EL20" s="420"/>
      <c r="EM20" s="420"/>
      <c r="EN20" s="420"/>
      <c r="EO20" s="420"/>
      <c r="EP20" s="420"/>
      <c r="EQ20" s="420"/>
      <c r="ER20" s="420"/>
      <c r="ES20" s="420"/>
      <c r="ET20" s="420"/>
    </row>
    <row r="21" spans="1:150" s="212" customFormat="1" ht="38.25" customHeight="1" thickBot="1" x14ac:dyDescent="0.3">
      <c r="A21" s="311" t="s">
        <v>310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  <c r="BI21" s="213"/>
      <c r="BJ21" s="213"/>
      <c r="BK21" s="213"/>
      <c r="BL21" s="213"/>
      <c r="BM21" s="213"/>
      <c r="BN21" s="213"/>
      <c r="BO21" s="213"/>
      <c r="BP21" s="213"/>
      <c r="BQ21" s="213">
        <v>1</v>
      </c>
      <c r="BR21" s="421" t="s">
        <v>226</v>
      </c>
      <c r="BS21" s="421"/>
      <c r="BT21" s="421"/>
      <c r="BU21" s="421"/>
      <c r="BV21" s="421"/>
      <c r="BW21" s="213" t="s">
        <v>312</v>
      </c>
      <c r="BX21" s="214">
        <f>SUM(CB39,CJ39,CT39,DD39,DT39,ED39,EL39,ER39)/(LEFT(CD39,3)+LEFT(CL39,3)+LEFT(CV39,3)+LEFT(DF39,3)+LEFT(DV39,3)+LEFT(EF39,3)+LEFT(EN39,3)+LEFT(ET39,3))</f>
        <v>0.46544715447154472</v>
      </c>
      <c r="BY21" s="213" t="s">
        <v>313</v>
      </c>
      <c r="BZ21" s="215">
        <v>1</v>
      </c>
      <c r="CA21" s="315">
        <f>BZ21-BX21</f>
        <v>0.53455284552845528</v>
      </c>
      <c r="CB21" s="213"/>
      <c r="CC21" s="213"/>
      <c r="CD21" s="213"/>
      <c r="CE21" s="213"/>
      <c r="CF21" s="213"/>
      <c r="CG21" s="213"/>
      <c r="CH21" s="213"/>
      <c r="CI21" s="213"/>
      <c r="CJ21" s="213"/>
      <c r="CK21" s="213"/>
      <c r="CL21" s="213"/>
      <c r="CM21" s="213"/>
      <c r="CN21" s="213"/>
      <c r="CO21" s="213"/>
      <c r="CP21" s="213"/>
      <c r="CQ21" s="213"/>
      <c r="CR21" s="213"/>
      <c r="CS21" s="213"/>
      <c r="CT21" s="213"/>
      <c r="CU21" s="213"/>
      <c r="CV21" s="213"/>
      <c r="CW21" s="213"/>
      <c r="CX21" s="213"/>
      <c r="CY21" s="213"/>
      <c r="CZ21" s="213"/>
      <c r="DA21" s="213"/>
      <c r="DB21" s="213"/>
      <c r="DC21" s="213"/>
      <c r="DD21" s="213"/>
      <c r="DE21" s="213"/>
      <c r="DF21" s="213"/>
      <c r="DG21" s="213"/>
      <c r="DH21" s="213"/>
      <c r="DI21" s="213"/>
      <c r="DJ21" s="213"/>
      <c r="DK21" s="213"/>
      <c r="DL21" s="213"/>
      <c r="DM21" s="213"/>
      <c r="DN21" s="213"/>
      <c r="DO21" s="213"/>
      <c r="DP21" s="213"/>
      <c r="DQ21" s="213"/>
      <c r="DR21" s="213"/>
      <c r="DS21" s="213"/>
      <c r="DT21" s="213"/>
      <c r="DU21" s="213"/>
      <c r="DV21" s="213"/>
      <c r="DW21" s="213"/>
      <c r="DX21" s="213"/>
      <c r="DY21" s="213"/>
      <c r="DZ21" s="213"/>
      <c r="EA21" s="213"/>
      <c r="EB21" s="213"/>
      <c r="EC21" s="213"/>
      <c r="ED21" s="213"/>
      <c r="EE21" s="213"/>
      <c r="EF21" s="213"/>
      <c r="EG21" s="213"/>
      <c r="EH21" s="213"/>
      <c r="EI21" s="213"/>
      <c r="EJ21" s="213"/>
      <c r="EK21" s="213"/>
      <c r="EL21" s="213"/>
      <c r="EM21" s="213"/>
      <c r="EN21" s="213"/>
      <c r="EO21" s="213"/>
      <c r="EP21" s="213"/>
      <c r="EQ21" s="213"/>
      <c r="ER21" s="213"/>
      <c r="ES21" s="213"/>
      <c r="ET21" s="213"/>
    </row>
    <row r="22" spans="1:150" s="212" customFormat="1" ht="38.25" customHeight="1" thickBot="1" x14ac:dyDescent="0.3">
      <c r="A22" s="311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  <c r="BI22" s="213"/>
      <c r="BJ22" s="213"/>
      <c r="BK22" s="213"/>
      <c r="BL22" s="213"/>
      <c r="BM22" s="213"/>
      <c r="BN22" s="213"/>
      <c r="BO22" s="213"/>
      <c r="BP22" s="213"/>
      <c r="BQ22" s="213">
        <v>2</v>
      </c>
      <c r="BR22" s="409" t="s">
        <v>227</v>
      </c>
      <c r="BS22" s="409"/>
      <c r="BT22" s="409"/>
      <c r="BU22" s="409"/>
      <c r="BV22" s="409"/>
      <c r="BW22" s="213" t="s">
        <v>312</v>
      </c>
      <c r="BX22" s="312">
        <f>SUM(I39,U39,AI39,AQ39,AU39)/(LEFT(K39,3)+LEFT(W39,3)+LEFT(AK39,3)+LEFT(AS39,2)+LEFT(AW39,2))</f>
        <v>0.38153310104529614</v>
      </c>
      <c r="BY22" s="213" t="s">
        <v>313</v>
      </c>
      <c r="BZ22" s="215">
        <v>1</v>
      </c>
      <c r="CA22" s="315">
        <f t="shared" ref="CA22:CA23" si="0">BZ22-BX22</f>
        <v>0.61846689895470386</v>
      </c>
      <c r="CB22" s="213"/>
      <c r="CC22" s="213"/>
      <c r="CD22" s="213"/>
      <c r="CE22" s="213"/>
      <c r="CF22" s="213"/>
      <c r="CG22" s="213"/>
      <c r="CH22" s="213"/>
      <c r="CI22" s="213"/>
      <c r="CJ22" s="213"/>
      <c r="CK22" s="213"/>
      <c r="CL22" s="213"/>
      <c r="CM22" s="213"/>
      <c r="CN22" s="213"/>
      <c r="CO22" s="213"/>
      <c r="CP22" s="213"/>
      <c r="CQ22" s="213"/>
      <c r="CR22" s="213"/>
      <c r="CS22" s="213"/>
      <c r="CT22" s="213"/>
      <c r="CU22" s="213"/>
      <c r="CV22" s="213"/>
      <c r="CW22" s="213"/>
      <c r="CX22" s="213"/>
      <c r="CY22" s="213"/>
      <c r="CZ22" s="213"/>
      <c r="DA22" s="213"/>
      <c r="DB22" s="213"/>
      <c r="DC22" s="213"/>
      <c r="DD22" s="213"/>
      <c r="DE22" s="213"/>
      <c r="DF22" s="213"/>
      <c r="DG22" s="213"/>
      <c r="DH22" s="213"/>
      <c r="DI22" s="213"/>
      <c r="DJ22" s="213"/>
      <c r="DK22" s="213"/>
      <c r="DL22" s="213"/>
      <c r="DM22" s="213"/>
      <c r="DN22" s="213"/>
      <c r="DO22" s="213"/>
      <c r="DP22" s="213"/>
      <c r="DQ22" s="213"/>
      <c r="DR22" s="213"/>
      <c r="DS22" s="213"/>
      <c r="DT22" s="213"/>
      <c r="DU22" s="213"/>
      <c r="DV22" s="213"/>
      <c r="DW22" s="213"/>
      <c r="DX22" s="213"/>
      <c r="DY22" s="213"/>
      <c r="DZ22" s="213"/>
      <c r="EA22" s="213"/>
      <c r="EB22" s="213"/>
      <c r="EC22" s="213"/>
      <c r="ED22" s="213"/>
      <c r="EE22" s="213"/>
      <c r="EF22" s="213"/>
      <c r="EG22" s="213"/>
      <c r="EH22" s="213"/>
      <c r="EI22" s="213"/>
      <c r="EJ22" s="213"/>
      <c r="EK22" s="213"/>
      <c r="EL22" s="213"/>
      <c r="EM22" s="213"/>
      <c r="EN22" s="213"/>
      <c r="EO22" s="213"/>
      <c r="EP22" s="213"/>
      <c r="EQ22" s="213"/>
      <c r="ER22" s="213"/>
      <c r="ES22" s="213"/>
      <c r="ET22" s="213"/>
    </row>
    <row r="23" spans="1:150" s="212" customFormat="1" ht="38.25" customHeight="1" thickBot="1" x14ac:dyDescent="0.3">
      <c r="A23" s="311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  <c r="BI23" s="213"/>
      <c r="BJ23" s="213"/>
      <c r="BK23" s="213"/>
      <c r="BL23" s="213"/>
      <c r="BM23" s="213"/>
      <c r="BN23" s="213"/>
      <c r="BO23" s="213"/>
      <c r="BP23" s="213"/>
      <c r="BQ23" s="213">
        <v>3</v>
      </c>
      <c r="BR23" s="421" t="s">
        <v>263</v>
      </c>
      <c r="BS23" s="421"/>
      <c r="BT23" s="421"/>
      <c r="BU23" s="421"/>
      <c r="BV23" s="421"/>
      <c r="BW23" s="213" t="s">
        <v>312</v>
      </c>
      <c r="BX23" s="214">
        <f>SUM(BF39,BR39)/(LEFT(BH39,3)+LEFT(BT39,3))</f>
        <v>0.41487603305785126</v>
      </c>
      <c r="BY23" s="213" t="s">
        <v>313</v>
      </c>
      <c r="BZ23" s="215">
        <v>1</v>
      </c>
      <c r="CA23" s="315">
        <f t="shared" si="0"/>
        <v>0.58512396694214874</v>
      </c>
      <c r="CB23" s="213"/>
      <c r="CC23" s="213"/>
      <c r="CD23" s="213"/>
      <c r="CE23" s="213"/>
      <c r="CF23" s="213"/>
      <c r="CG23" s="213"/>
      <c r="CH23" s="213"/>
      <c r="CI23" s="213"/>
      <c r="CJ23" s="213"/>
      <c r="CK23" s="213"/>
      <c r="CL23" s="213"/>
      <c r="CM23" s="213"/>
      <c r="CN23" s="213"/>
      <c r="CO23" s="213"/>
      <c r="CP23" s="213"/>
      <c r="CQ23" s="213"/>
      <c r="CR23" s="213"/>
      <c r="CS23" s="213"/>
      <c r="CT23" s="213"/>
      <c r="CU23" s="213"/>
      <c r="CV23" s="213"/>
      <c r="CW23" s="213"/>
      <c r="CX23" s="213"/>
      <c r="CY23" s="213"/>
      <c r="CZ23" s="213"/>
      <c r="DA23" s="213"/>
      <c r="DB23" s="213"/>
      <c r="DC23" s="213"/>
      <c r="DD23" s="213"/>
      <c r="DE23" s="213"/>
      <c r="DF23" s="213"/>
      <c r="DG23" s="213"/>
      <c r="DH23" s="213"/>
      <c r="DI23" s="213"/>
      <c r="DJ23" s="213"/>
      <c r="DK23" s="213"/>
      <c r="DL23" s="213"/>
      <c r="DM23" s="213"/>
      <c r="DN23" s="213"/>
      <c r="DO23" s="213"/>
      <c r="DP23" s="213"/>
      <c r="DQ23" s="213"/>
      <c r="DR23" s="213"/>
      <c r="DS23" s="213"/>
      <c r="DT23" s="213"/>
      <c r="DU23" s="213"/>
      <c r="DV23" s="213"/>
      <c r="DW23" s="213"/>
      <c r="DX23" s="213"/>
      <c r="DY23" s="213"/>
      <c r="DZ23" s="213"/>
      <c r="EA23" s="213"/>
      <c r="EB23" s="213"/>
      <c r="EC23" s="213"/>
      <c r="ED23" s="213"/>
      <c r="EE23" s="213"/>
      <c r="EF23" s="213"/>
      <c r="EG23" s="213"/>
      <c r="EH23" s="213"/>
      <c r="EI23" s="213"/>
      <c r="EJ23" s="213"/>
      <c r="EK23" s="213"/>
      <c r="EL23" s="213"/>
      <c r="EM23" s="213"/>
      <c r="EN23" s="213"/>
      <c r="EO23" s="213"/>
      <c r="EP23" s="213"/>
      <c r="EQ23" s="213"/>
      <c r="ER23" s="213"/>
      <c r="ES23" s="213"/>
      <c r="ET23" s="213"/>
    </row>
    <row r="24" spans="1:150" s="212" customFormat="1" ht="38.25" customHeight="1" thickBot="1" x14ac:dyDescent="0.3">
      <c r="A24" s="311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  <c r="BI24" s="213"/>
      <c r="BJ24" s="213"/>
      <c r="BK24" s="213"/>
      <c r="BL24" s="213"/>
      <c r="BM24" s="213"/>
      <c r="BN24" s="213"/>
      <c r="BO24" s="213"/>
      <c r="BP24" s="213"/>
      <c r="BQ24" s="213">
        <v>4</v>
      </c>
      <c r="BR24" s="421" t="s">
        <v>264</v>
      </c>
      <c r="BS24" s="421"/>
      <c r="BT24" s="421"/>
      <c r="BU24" s="421"/>
      <c r="BV24" s="421"/>
      <c r="BW24" s="213" t="s">
        <v>312</v>
      </c>
      <c r="BX24" s="310">
        <f>'Realisasi Sasaran'!Z14</f>
        <v>98.14</v>
      </c>
      <c r="BY24" s="213" t="s">
        <v>313</v>
      </c>
      <c r="BZ24" s="309">
        <v>96.5</v>
      </c>
      <c r="CA24" s="216" t="s">
        <v>454</v>
      </c>
      <c r="CB24" s="213"/>
      <c r="CC24" s="213"/>
      <c r="CD24" s="213"/>
      <c r="CE24" s="213"/>
      <c r="CF24" s="213"/>
      <c r="CG24" s="213"/>
      <c r="CH24" s="213"/>
      <c r="CI24" s="213"/>
      <c r="CJ24" s="213"/>
      <c r="CK24" s="213"/>
      <c r="CL24" s="213"/>
      <c r="CM24" s="213"/>
      <c r="CN24" s="213"/>
      <c r="CO24" s="213"/>
      <c r="CP24" s="213"/>
      <c r="CQ24" s="213"/>
      <c r="CR24" s="213"/>
      <c r="CS24" s="213"/>
      <c r="CT24" s="213"/>
      <c r="CU24" s="213"/>
      <c r="CV24" s="213"/>
      <c r="CW24" s="213"/>
      <c r="CX24" s="213"/>
      <c r="CY24" s="213"/>
      <c r="CZ24" s="213"/>
      <c r="DA24" s="213"/>
      <c r="DB24" s="213"/>
      <c r="DC24" s="213"/>
      <c r="DD24" s="213"/>
      <c r="DE24" s="213"/>
      <c r="DF24" s="213"/>
      <c r="DG24" s="213"/>
      <c r="DH24" s="213"/>
      <c r="DI24" s="213"/>
      <c r="DJ24" s="213"/>
      <c r="DK24" s="213"/>
      <c r="DL24" s="213"/>
      <c r="DM24" s="213"/>
      <c r="DN24" s="213"/>
      <c r="DO24" s="213"/>
      <c r="DP24" s="213"/>
      <c r="DQ24" s="213"/>
      <c r="DR24" s="213"/>
      <c r="DS24" s="213"/>
      <c r="DT24" s="213"/>
      <c r="DU24" s="213"/>
      <c r="DV24" s="213"/>
      <c r="DW24" s="213"/>
      <c r="DX24" s="213"/>
      <c r="DY24" s="213"/>
      <c r="DZ24" s="213"/>
      <c r="EA24" s="213"/>
      <c r="EB24" s="213"/>
      <c r="EC24" s="213"/>
      <c r="ED24" s="213"/>
      <c r="EE24" s="213"/>
      <c r="EF24" s="213"/>
      <c r="EG24" s="213"/>
      <c r="EH24" s="213"/>
      <c r="EI24" s="213"/>
      <c r="EJ24" s="213"/>
      <c r="EK24" s="213"/>
      <c r="EL24" s="213"/>
      <c r="EM24" s="213"/>
      <c r="EN24" s="213"/>
      <c r="EO24" s="213"/>
      <c r="EP24" s="213"/>
      <c r="EQ24" s="213"/>
      <c r="ER24" s="213"/>
      <c r="ES24" s="213"/>
      <c r="ET24" s="213"/>
    </row>
    <row r="25" spans="1:150" s="193" customFormat="1" ht="43.5" customHeight="1" thickBot="1" x14ac:dyDescent="0.25">
      <c r="A25" s="194"/>
      <c r="C25" s="194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195"/>
      <c r="BC25" s="195"/>
      <c r="BD25" s="195"/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  <c r="BO25" s="195"/>
      <c r="BP25" s="195"/>
      <c r="BQ25" s="195"/>
      <c r="BR25" s="195"/>
      <c r="BS25" s="195"/>
      <c r="BT25" s="195"/>
      <c r="BU25" s="195"/>
      <c r="BV25" s="195"/>
      <c r="BW25" s="195"/>
      <c r="BX25" s="195"/>
      <c r="BY25" s="195"/>
      <c r="BZ25" s="195"/>
      <c r="CA25" s="195"/>
      <c r="CB25" s="195"/>
      <c r="CC25" s="195"/>
      <c r="CD25" s="195"/>
      <c r="CE25" s="195"/>
      <c r="CF25" s="195"/>
      <c r="CG25" s="195"/>
      <c r="CH25" s="195"/>
      <c r="CI25" s="195"/>
      <c r="CJ25" s="195"/>
      <c r="CK25" s="195"/>
      <c r="CL25" s="195"/>
      <c r="CM25" s="195"/>
      <c r="CN25" s="195"/>
      <c r="CO25" s="195"/>
      <c r="CP25" s="195"/>
      <c r="CQ25" s="195"/>
      <c r="CR25" s="195"/>
      <c r="CS25" s="195"/>
      <c r="CT25" s="195"/>
      <c r="CU25" s="195"/>
      <c r="CV25" s="195"/>
      <c r="CW25" s="195"/>
      <c r="CX25" s="195"/>
      <c r="CY25" s="195"/>
      <c r="CZ25" s="195"/>
      <c r="DA25" s="195"/>
      <c r="DB25" s="195"/>
      <c r="DC25" s="195"/>
      <c r="DD25" s="195"/>
      <c r="DE25" s="195"/>
      <c r="DF25" s="195"/>
      <c r="DG25" s="195"/>
      <c r="DH25" s="19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195"/>
      <c r="DT25" s="195"/>
      <c r="DU25" s="195"/>
      <c r="DV25" s="195"/>
      <c r="DW25" s="195"/>
      <c r="DX25" s="195"/>
      <c r="DY25" s="195"/>
      <c r="DZ25" s="195"/>
      <c r="EA25" s="195"/>
      <c r="EB25" s="195"/>
      <c r="EC25" s="195"/>
      <c r="ED25" s="195"/>
      <c r="EE25" s="195"/>
      <c r="EF25" s="195"/>
      <c r="EG25" s="195"/>
      <c r="EH25" s="195"/>
      <c r="EI25" s="195"/>
      <c r="EJ25" s="195"/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</row>
    <row r="26" spans="1:150" s="193" customFormat="1" ht="39" customHeight="1" thickBot="1" x14ac:dyDescent="0.25">
      <c r="A26" s="200" t="s">
        <v>317</v>
      </c>
      <c r="C26" s="427" t="s">
        <v>97</v>
      </c>
      <c r="D26" s="428"/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428"/>
      <c r="T26" s="428"/>
      <c r="U26" s="428"/>
      <c r="V26" s="428"/>
      <c r="W26" s="428"/>
      <c r="X26" s="428"/>
      <c r="Y26" s="428"/>
      <c r="Z26" s="428"/>
      <c r="AA26" s="428"/>
      <c r="AB26" s="428"/>
      <c r="AC26" s="428"/>
      <c r="AD26" s="428"/>
      <c r="AE26" s="428"/>
      <c r="AF26" s="428"/>
      <c r="AG26" s="428"/>
      <c r="AH26" s="428"/>
      <c r="AI26" s="428"/>
      <c r="AJ26" s="428"/>
      <c r="AK26" s="428"/>
      <c r="AL26" s="428"/>
      <c r="AM26" s="428"/>
      <c r="AN26" s="428"/>
      <c r="AO26" s="428"/>
      <c r="AP26" s="428"/>
      <c r="AQ26" s="428"/>
      <c r="AR26" s="428"/>
      <c r="AS26" s="428"/>
      <c r="AT26" s="428"/>
      <c r="AU26" s="428"/>
      <c r="AV26" s="428"/>
      <c r="AW26" s="428"/>
      <c r="AX26" s="428"/>
      <c r="AY26" s="428"/>
      <c r="AZ26" s="428"/>
      <c r="BA26" s="428"/>
      <c r="BB26" s="428"/>
      <c r="BC26" s="428"/>
      <c r="BD26" s="428"/>
      <c r="BE26" s="428"/>
      <c r="BF26" s="428"/>
      <c r="BG26" s="428"/>
      <c r="BH26" s="428"/>
      <c r="BI26" s="428"/>
      <c r="BJ26" s="428"/>
      <c r="BK26" s="428"/>
      <c r="BL26" s="428"/>
      <c r="BM26" s="428"/>
      <c r="BN26" s="428"/>
      <c r="BO26" s="428"/>
      <c r="BP26" s="428"/>
      <c r="BQ26" s="428"/>
      <c r="BR26" s="428"/>
      <c r="BS26" s="428"/>
      <c r="BT26" s="428"/>
      <c r="BU26" s="428"/>
      <c r="BV26" s="428"/>
      <c r="BW26" s="428"/>
      <c r="BX26" s="429"/>
      <c r="BY26" s="195"/>
      <c r="BZ26" s="430" t="s">
        <v>193</v>
      </c>
      <c r="CA26" s="431"/>
      <c r="CB26" s="431"/>
      <c r="CC26" s="431"/>
      <c r="CD26" s="431"/>
      <c r="CE26" s="431"/>
      <c r="CF26" s="431"/>
      <c r="CG26" s="431"/>
      <c r="CH26" s="431"/>
      <c r="CI26" s="431"/>
      <c r="CJ26" s="431"/>
      <c r="CK26" s="431"/>
      <c r="CL26" s="431"/>
      <c r="CM26" s="431"/>
      <c r="CN26" s="431"/>
      <c r="CO26" s="431"/>
      <c r="CP26" s="431"/>
      <c r="CQ26" s="431"/>
      <c r="CR26" s="431"/>
      <c r="CS26" s="431"/>
      <c r="CT26" s="431"/>
      <c r="CU26" s="431"/>
      <c r="CV26" s="431"/>
      <c r="CW26" s="431"/>
      <c r="CX26" s="431"/>
      <c r="CY26" s="431"/>
      <c r="CZ26" s="431"/>
      <c r="DA26" s="431"/>
      <c r="DB26" s="431"/>
      <c r="DC26" s="431"/>
      <c r="DD26" s="431"/>
      <c r="DE26" s="431"/>
      <c r="DF26" s="431"/>
      <c r="DG26" s="431"/>
      <c r="DH26" s="431"/>
      <c r="DI26" s="431"/>
      <c r="DJ26" s="431"/>
      <c r="DK26" s="431"/>
      <c r="DL26" s="431"/>
      <c r="DM26" s="431"/>
      <c r="DN26" s="431"/>
      <c r="DO26" s="431"/>
      <c r="DP26" s="431"/>
      <c r="DQ26" s="431"/>
      <c r="DR26" s="431"/>
      <c r="DS26" s="431"/>
      <c r="DT26" s="431"/>
      <c r="DU26" s="431"/>
      <c r="DV26" s="431"/>
      <c r="DW26" s="431"/>
      <c r="DX26" s="431"/>
      <c r="DY26" s="431"/>
      <c r="DZ26" s="431"/>
      <c r="EA26" s="431"/>
      <c r="EB26" s="431"/>
      <c r="EC26" s="431"/>
      <c r="ED26" s="431"/>
      <c r="EE26" s="431"/>
      <c r="EF26" s="431"/>
      <c r="EG26" s="431"/>
      <c r="EH26" s="431"/>
      <c r="EI26" s="431"/>
      <c r="EJ26" s="431"/>
      <c r="EK26" s="431"/>
      <c r="EL26" s="431"/>
      <c r="EM26" s="431"/>
      <c r="EN26" s="431"/>
      <c r="EO26" s="431"/>
      <c r="EP26" s="431"/>
      <c r="EQ26" s="431"/>
      <c r="ER26" s="431"/>
      <c r="ES26" s="431"/>
      <c r="ET26" s="432"/>
    </row>
    <row r="27" spans="1:150" s="193" customFormat="1" ht="15" x14ac:dyDescent="0.2">
      <c r="A27" s="194"/>
      <c r="C27" s="217"/>
    </row>
    <row r="28" spans="1:150" s="193" customFormat="1" ht="15.75" customHeight="1" thickBot="1" x14ac:dyDescent="0.25">
      <c r="A28" s="194"/>
      <c r="C28" s="218" t="s">
        <v>318</v>
      </c>
      <c r="O28" s="219" t="s">
        <v>318</v>
      </c>
      <c r="AA28" s="219" t="s">
        <v>318</v>
      </c>
    </row>
    <row r="29" spans="1:150" s="195" customFormat="1" ht="63" customHeight="1" thickBot="1" x14ac:dyDescent="0.3">
      <c r="A29" s="200" t="s">
        <v>38</v>
      </c>
      <c r="C29" s="433" t="s">
        <v>238</v>
      </c>
      <c r="D29" s="434"/>
      <c r="E29" s="434"/>
      <c r="F29" s="434"/>
      <c r="G29" s="434"/>
      <c r="H29" s="434"/>
      <c r="I29" s="434"/>
      <c r="J29" s="434"/>
      <c r="K29" s="434"/>
      <c r="L29" s="434"/>
      <c r="M29" s="435"/>
      <c r="N29" s="220"/>
      <c r="O29" s="436" t="s">
        <v>240</v>
      </c>
      <c r="P29" s="437"/>
      <c r="Q29" s="437"/>
      <c r="R29" s="437"/>
      <c r="S29" s="437"/>
      <c r="T29" s="437"/>
      <c r="U29" s="437"/>
      <c r="V29" s="437"/>
      <c r="W29" s="437"/>
      <c r="X29" s="437"/>
      <c r="Y29" s="438"/>
      <c r="AA29" s="436" t="s">
        <v>242</v>
      </c>
      <c r="AB29" s="437"/>
      <c r="AC29" s="437"/>
      <c r="AD29" s="437"/>
      <c r="AE29" s="437"/>
      <c r="AF29" s="437"/>
      <c r="AG29" s="437"/>
      <c r="AH29" s="437"/>
      <c r="AI29" s="437"/>
      <c r="AJ29" s="437"/>
      <c r="AK29" s="437"/>
      <c r="AL29" s="437"/>
      <c r="AM29" s="437"/>
      <c r="AN29" s="437"/>
      <c r="AO29" s="437"/>
      <c r="AP29" s="437"/>
      <c r="AQ29" s="437"/>
      <c r="AR29" s="437"/>
      <c r="AS29" s="437"/>
      <c r="AT29" s="437"/>
      <c r="AU29" s="437"/>
      <c r="AV29" s="437"/>
      <c r="AW29" s="437"/>
      <c r="AX29" s="437"/>
      <c r="AY29" s="437"/>
      <c r="AZ29" s="438"/>
      <c r="BA29" s="219"/>
      <c r="BB29" s="439" t="s">
        <v>319</v>
      </c>
      <c r="BC29" s="440"/>
      <c r="BD29" s="440"/>
      <c r="BE29" s="440"/>
      <c r="BF29" s="440"/>
      <c r="BG29" s="440"/>
      <c r="BH29" s="440"/>
      <c r="BI29" s="440"/>
      <c r="BJ29" s="440"/>
      <c r="BK29" s="440"/>
      <c r="BL29" s="440"/>
      <c r="BM29" s="440"/>
      <c r="BN29" s="440"/>
      <c r="BO29" s="440"/>
      <c r="BP29" s="440"/>
      <c r="BQ29" s="440"/>
      <c r="BR29" s="440"/>
      <c r="BS29" s="440"/>
      <c r="BT29" s="440"/>
      <c r="BU29" s="440"/>
      <c r="BV29" s="440"/>
      <c r="BW29" s="440"/>
      <c r="BX29" s="441"/>
      <c r="BY29" s="221"/>
      <c r="BZ29" s="439" t="s">
        <v>192</v>
      </c>
      <c r="CA29" s="440"/>
      <c r="CB29" s="440"/>
      <c r="CC29" s="440"/>
      <c r="CD29" s="440"/>
      <c r="CE29" s="440"/>
      <c r="CF29" s="440"/>
      <c r="CG29" s="440"/>
      <c r="CH29" s="440"/>
      <c r="CI29" s="440"/>
      <c r="CJ29" s="440"/>
      <c r="CK29" s="440"/>
      <c r="CL29" s="440"/>
      <c r="CM29" s="440"/>
      <c r="CN29" s="441"/>
      <c r="CO29" s="193"/>
      <c r="CP29" s="439" t="s">
        <v>229</v>
      </c>
      <c r="CQ29" s="440"/>
      <c r="CR29" s="440"/>
      <c r="CS29" s="440"/>
      <c r="CT29" s="440"/>
      <c r="CU29" s="440"/>
      <c r="CV29" s="440"/>
      <c r="CW29" s="440"/>
      <c r="CX29" s="440"/>
      <c r="CY29" s="440"/>
      <c r="CZ29" s="440"/>
      <c r="DA29" s="440"/>
      <c r="DB29" s="440"/>
      <c r="DC29" s="440"/>
      <c r="DD29" s="440"/>
      <c r="DE29" s="440"/>
      <c r="DF29" s="440"/>
      <c r="DG29" s="440"/>
      <c r="DH29" s="440"/>
      <c r="DI29" s="440"/>
      <c r="DJ29" s="440"/>
      <c r="DK29" s="440"/>
      <c r="DL29" s="440"/>
      <c r="DM29" s="440"/>
      <c r="DN29" s="440"/>
      <c r="DO29" s="440"/>
      <c r="DP29" s="440"/>
      <c r="DQ29" s="440"/>
      <c r="DR29" s="440"/>
      <c r="DS29" s="440"/>
      <c r="DT29" s="440"/>
      <c r="DU29" s="440"/>
      <c r="DV29" s="440"/>
      <c r="DW29" s="440"/>
      <c r="DX29" s="440"/>
      <c r="DY29" s="440"/>
      <c r="DZ29" s="440"/>
      <c r="EA29" s="440"/>
      <c r="EB29" s="440"/>
      <c r="EC29" s="440"/>
      <c r="ED29" s="440"/>
      <c r="EE29" s="440"/>
      <c r="EF29" s="440"/>
      <c r="EG29" s="440"/>
      <c r="EH29" s="441"/>
      <c r="EI29" s="212"/>
      <c r="EJ29" s="439" t="s">
        <v>230</v>
      </c>
      <c r="EK29" s="440"/>
      <c r="EL29" s="440"/>
      <c r="EM29" s="440"/>
      <c r="EN29" s="440"/>
      <c r="EO29" s="440"/>
      <c r="EP29" s="440"/>
      <c r="EQ29" s="440"/>
      <c r="ER29" s="440"/>
      <c r="ES29" s="440"/>
      <c r="ET29" s="441"/>
    </row>
    <row r="30" spans="1:150" s="195" customFormat="1" ht="27.75" customHeight="1" thickBot="1" x14ac:dyDescent="0.3">
      <c r="A30" s="200"/>
      <c r="C30" s="222"/>
      <c r="D30" s="222"/>
      <c r="E30" s="222"/>
      <c r="F30" s="222"/>
      <c r="G30" s="222" t="s">
        <v>320</v>
      </c>
      <c r="H30" s="222" t="s">
        <v>312</v>
      </c>
      <c r="I30" s="223">
        <f>I39/LEFT(K39,3)</f>
        <v>0.36873156342182889</v>
      </c>
      <c r="J30" s="222" t="s">
        <v>313</v>
      </c>
      <c r="K30" s="224">
        <v>1</v>
      </c>
      <c r="L30" s="222"/>
      <c r="M30" s="222"/>
      <c r="N30" s="220"/>
      <c r="O30" s="225"/>
      <c r="P30" s="225"/>
      <c r="Q30" s="225"/>
      <c r="R30" s="225"/>
      <c r="S30" s="222" t="s">
        <v>320</v>
      </c>
      <c r="T30" s="222" t="s">
        <v>312</v>
      </c>
      <c r="U30" s="223">
        <f>U39/LEFT(W39,3)</f>
        <v>4.5454545454545456E-2</v>
      </c>
      <c r="V30" s="222" t="s">
        <v>313</v>
      </c>
      <c r="W30" s="224">
        <v>1</v>
      </c>
      <c r="X30" s="225"/>
      <c r="Y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2" t="s">
        <v>320</v>
      </c>
      <c r="AL30" s="222" t="s">
        <v>312</v>
      </c>
      <c r="AM30" s="223">
        <f>SUM(AI39,AQ39,AU39)/(LEFT(AK39,3)+(LEFT(AS39,2)+(LEFT(AW39,2))))</f>
        <v>0.43661971830985913</v>
      </c>
      <c r="AN30" s="222" t="s">
        <v>313</v>
      </c>
      <c r="AO30" s="224">
        <v>1</v>
      </c>
      <c r="AP30" s="225"/>
      <c r="AQ30" s="225"/>
      <c r="AR30" s="225"/>
      <c r="AS30" s="225"/>
      <c r="AT30" s="225"/>
      <c r="AU30" s="225"/>
      <c r="AV30" s="225"/>
      <c r="AW30" s="225"/>
      <c r="AX30" s="225"/>
      <c r="AY30" s="225"/>
      <c r="AZ30" s="225"/>
      <c r="BA30" s="219"/>
      <c r="BB30" s="226"/>
      <c r="BC30" s="226"/>
      <c r="BD30" s="226"/>
      <c r="BE30" s="226"/>
      <c r="BF30" s="226"/>
      <c r="BG30" s="226"/>
      <c r="BH30" s="226"/>
      <c r="BI30" s="226"/>
      <c r="BJ30" s="226" t="s">
        <v>320</v>
      </c>
      <c r="BK30" s="226" t="s">
        <v>312</v>
      </c>
      <c r="BL30" s="223">
        <f>SUM(BF39,BR39)/SUM(LEFT(BH39,3),(LEFT(BT39,3)))</f>
        <v>0.41487603305785126</v>
      </c>
      <c r="BM30" s="226" t="s">
        <v>313</v>
      </c>
      <c r="BN30" s="227">
        <v>1</v>
      </c>
      <c r="BO30" s="226"/>
      <c r="BP30" s="226"/>
      <c r="BQ30" s="226"/>
      <c r="BR30" s="226"/>
      <c r="BS30" s="226"/>
      <c r="BT30" s="226"/>
      <c r="BU30" s="226"/>
      <c r="BV30" s="226"/>
      <c r="BW30" s="226"/>
      <c r="BX30" s="226"/>
      <c r="BY30" s="221"/>
      <c r="BZ30" s="226"/>
      <c r="CA30" s="226"/>
      <c r="CB30" s="226"/>
      <c r="CC30" s="226"/>
      <c r="CD30" s="226" t="s">
        <v>320</v>
      </c>
      <c r="CE30" s="226" t="s">
        <v>312</v>
      </c>
      <c r="CF30" s="307">
        <f>'Realisasi Program'!X11</f>
        <v>86.85</v>
      </c>
      <c r="CG30" s="226" t="s">
        <v>313</v>
      </c>
      <c r="CH30" s="308">
        <v>86.9</v>
      </c>
      <c r="CI30" s="226"/>
      <c r="CJ30" s="226"/>
      <c r="CK30" s="226"/>
      <c r="CL30" s="226"/>
      <c r="CM30" s="226"/>
      <c r="CN30" s="226"/>
      <c r="CO30" s="193"/>
      <c r="CP30" s="226"/>
      <c r="CQ30" s="226"/>
      <c r="CR30" s="226"/>
      <c r="CS30" s="226"/>
      <c r="CT30" s="226"/>
      <c r="CU30" s="226"/>
      <c r="CV30" s="226"/>
      <c r="CW30" s="226"/>
      <c r="CX30" s="226"/>
      <c r="CY30" s="226"/>
      <c r="CZ30" s="226"/>
      <c r="DA30" s="226"/>
      <c r="DB30" s="226"/>
      <c r="DC30" s="226"/>
      <c r="DD30" s="226"/>
      <c r="DE30" s="226"/>
      <c r="DF30" s="226"/>
      <c r="DG30" s="226"/>
      <c r="DH30" s="226"/>
      <c r="DI30" s="226"/>
      <c r="DJ30" s="226" t="s">
        <v>320</v>
      </c>
      <c r="DK30" s="226" t="s">
        <v>312</v>
      </c>
      <c r="DL30" s="223">
        <f>SUM(CT39,DD39,DT39,ED39)/(LEFT(CV39,3)+LEFT(DF39,3)+LEFT(DV39,3)+LEFT(EF39,3))</f>
        <v>0.48823529411764705</v>
      </c>
      <c r="DM30" s="226" t="s">
        <v>313</v>
      </c>
      <c r="DN30" s="227">
        <v>1</v>
      </c>
      <c r="DO30" s="226"/>
      <c r="DP30" s="226"/>
      <c r="DQ30" s="226"/>
      <c r="DR30" s="226"/>
      <c r="DS30" s="226"/>
      <c r="DT30" s="226"/>
      <c r="DU30" s="226"/>
      <c r="DV30" s="226"/>
      <c r="DW30" s="226"/>
      <c r="DX30" s="226"/>
      <c r="DY30" s="226"/>
      <c r="DZ30" s="226"/>
      <c r="EA30" s="226"/>
      <c r="EB30" s="226"/>
      <c r="EC30" s="226"/>
      <c r="ED30" s="226"/>
      <c r="EE30" s="226"/>
      <c r="EF30" s="226"/>
      <c r="EG30" s="226"/>
      <c r="EH30" s="226"/>
      <c r="EI30" s="212"/>
      <c r="EJ30" s="226"/>
      <c r="EK30" s="226"/>
      <c r="EL30" s="226"/>
      <c r="EM30" s="226"/>
      <c r="EN30" s="226" t="s">
        <v>320</v>
      </c>
      <c r="EO30" s="226" t="s">
        <v>312</v>
      </c>
      <c r="EP30" s="223">
        <f>SUM(EL39,ER39)/(LEFT(EN39,3)+LEFT(ET39,3))</f>
        <v>0.18666666666666668</v>
      </c>
      <c r="EQ30" s="226" t="s">
        <v>313</v>
      </c>
      <c r="ER30" s="227">
        <v>1</v>
      </c>
      <c r="ES30" s="226"/>
      <c r="ET30" s="226"/>
    </row>
    <row r="31" spans="1:150" s="193" customFormat="1" ht="15" x14ac:dyDescent="0.2">
      <c r="A31" s="194"/>
      <c r="C31" s="228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O31" s="230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AA31" s="231"/>
      <c r="AB31" s="231"/>
      <c r="AC31" s="231"/>
      <c r="AD31" s="231"/>
      <c r="AE31" s="231"/>
      <c r="AF31" s="231"/>
      <c r="AP31" s="231"/>
      <c r="AQ31" s="231"/>
      <c r="AR31" s="231"/>
      <c r="AU31" s="231"/>
      <c r="AV31" s="231"/>
      <c r="AW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BW31" s="231"/>
      <c r="BX31" s="231"/>
      <c r="BY31" s="231"/>
      <c r="BZ31" s="231"/>
      <c r="CA31" s="231"/>
      <c r="CB31" s="231"/>
      <c r="CC31" s="231"/>
      <c r="CD31" s="231"/>
      <c r="CE31" s="231"/>
      <c r="CF31" s="231"/>
      <c r="CG31" s="231"/>
      <c r="CH31" s="231"/>
      <c r="CI31" s="231"/>
      <c r="CJ31" s="231"/>
      <c r="CK31" s="231"/>
      <c r="CL31" s="231"/>
      <c r="CM31" s="231"/>
      <c r="CN31" s="231"/>
      <c r="DN31" s="318"/>
      <c r="DP31" s="317"/>
    </row>
    <row r="32" spans="1:150" s="193" customFormat="1" ht="15.75" thickBot="1" x14ac:dyDescent="0.25">
      <c r="A32" s="194"/>
      <c r="C32" s="228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30"/>
      <c r="O32" s="230"/>
      <c r="P32" s="230"/>
      <c r="Q32" s="230"/>
      <c r="R32" s="231"/>
      <c r="S32" s="231"/>
      <c r="T32" s="231"/>
      <c r="U32" s="231"/>
      <c r="V32" s="231"/>
      <c r="W32" s="231"/>
      <c r="X32" s="231"/>
      <c r="Y32" s="231"/>
      <c r="AA32" s="231"/>
      <c r="AB32" s="231"/>
      <c r="AC32" s="231"/>
      <c r="AD32" s="231"/>
      <c r="AE32" s="231"/>
      <c r="AF32" s="231"/>
      <c r="AP32" s="231"/>
      <c r="AQ32" s="231"/>
      <c r="AR32" s="231"/>
      <c r="AU32" s="231"/>
      <c r="AV32" s="231"/>
      <c r="AW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20"/>
      <c r="BR32" s="231"/>
      <c r="BS32" s="231"/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DN32" s="319"/>
    </row>
    <row r="33" spans="1:150" s="326" customFormat="1" ht="77.25" customHeight="1" thickBot="1" x14ac:dyDescent="0.35">
      <c r="A33" s="313" t="s">
        <v>321</v>
      </c>
      <c r="C33" s="442" t="s">
        <v>95</v>
      </c>
      <c r="D33" s="443"/>
      <c r="E33" s="443"/>
      <c r="F33" s="443"/>
      <c r="G33" s="443"/>
      <c r="H33" s="443"/>
      <c r="I33" s="443"/>
      <c r="J33" s="443"/>
      <c r="K33" s="443"/>
      <c r="L33" s="443"/>
      <c r="M33" s="444"/>
      <c r="N33" s="327"/>
      <c r="O33" s="422" t="s">
        <v>83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4"/>
      <c r="Z33" s="328"/>
      <c r="AA33" s="422" t="s">
        <v>67</v>
      </c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4"/>
      <c r="AP33" s="314"/>
      <c r="AQ33" s="422" t="s">
        <v>43</v>
      </c>
      <c r="AR33" s="423"/>
      <c r="AS33" s="424"/>
      <c r="AU33" s="422" t="s">
        <v>50</v>
      </c>
      <c r="AV33" s="423"/>
      <c r="AW33" s="424"/>
      <c r="AX33" s="328"/>
      <c r="AY33" s="425" t="s">
        <v>322</v>
      </c>
      <c r="AZ33" s="426"/>
      <c r="BA33" s="329"/>
      <c r="BB33" s="442" t="s">
        <v>16</v>
      </c>
      <c r="BC33" s="443"/>
      <c r="BD33" s="443"/>
      <c r="BE33" s="443"/>
      <c r="BF33" s="443"/>
      <c r="BG33" s="443"/>
      <c r="BH33" s="443"/>
      <c r="BI33" s="443"/>
      <c r="BJ33" s="444"/>
      <c r="BK33" s="330"/>
      <c r="BL33" s="422" t="s">
        <v>35</v>
      </c>
      <c r="BM33" s="423"/>
      <c r="BN33" s="423"/>
      <c r="BO33" s="423"/>
      <c r="BP33" s="423"/>
      <c r="BQ33" s="423"/>
      <c r="BR33" s="423"/>
      <c r="BS33" s="423"/>
      <c r="BT33" s="423"/>
      <c r="BU33" s="423"/>
      <c r="BV33" s="423"/>
      <c r="BW33" s="423"/>
      <c r="BX33" s="424"/>
      <c r="BY33" s="327"/>
      <c r="BZ33" s="442" t="s">
        <v>190</v>
      </c>
      <c r="CA33" s="443"/>
      <c r="CB33" s="443"/>
      <c r="CC33" s="443"/>
      <c r="CD33" s="444"/>
      <c r="CE33" s="331"/>
      <c r="CF33" s="442" t="s">
        <v>182</v>
      </c>
      <c r="CG33" s="443"/>
      <c r="CH33" s="443"/>
      <c r="CI33" s="443"/>
      <c r="CJ33" s="443"/>
      <c r="CK33" s="443"/>
      <c r="CL33" s="443"/>
      <c r="CM33" s="443"/>
      <c r="CN33" s="444"/>
      <c r="CP33" s="442" t="s">
        <v>169</v>
      </c>
      <c r="CQ33" s="443"/>
      <c r="CR33" s="443"/>
      <c r="CS33" s="443"/>
      <c r="CT33" s="443"/>
      <c r="CU33" s="443"/>
      <c r="CV33" s="444"/>
      <c r="CW33" s="328"/>
      <c r="CX33" s="442" t="s">
        <v>161</v>
      </c>
      <c r="CY33" s="443"/>
      <c r="CZ33" s="443"/>
      <c r="DA33" s="443"/>
      <c r="DB33" s="443"/>
      <c r="DC33" s="443"/>
      <c r="DD33" s="443"/>
      <c r="DE33" s="443"/>
      <c r="DF33" s="443"/>
      <c r="DG33" s="443"/>
      <c r="DH33" s="443"/>
      <c r="DI33" s="443"/>
      <c r="DJ33" s="443"/>
      <c r="DK33" s="443"/>
      <c r="DL33" s="444"/>
      <c r="DM33" s="328"/>
      <c r="DN33" s="425" t="s">
        <v>323</v>
      </c>
      <c r="DO33" s="452"/>
      <c r="DP33" s="426"/>
      <c r="DQ33" s="328"/>
      <c r="DR33" s="442" t="s">
        <v>324</v>
      </c>
      <c r="DS33" s="443"/>
      <c r="DT33" s="443"/>
      <c r="DU33" s="443"/>
      <c r="DV33" s="444"/>
      <c r="DW33" s="328"/>
      <c r="DX33" s="442" t="s">
        <v>135</v>
      </c>
      <c r="DY33" s="443"/>
      <c r="DZ33" s="443"/>
      <c r="EA33" s="443"/>
      <c r="EB33" s="443"/>
      <c r="EC33" s="443"/>
      <c r="ED33" s="443"/>
      <c r="EE33" s="443"/>
      <c r="EF33" s="443"/>
      <c r="EG33" s="443"/>
      <c r="EH33" s="444"/>
      <c r="EJ33" s="442" t="s">
        <v>117</v>
      </c>
      <c r="EK33" s="443"/>
      <c r="EL33" s="443"/>
      <c r="EM33" s="443"/>
      <c r="EN33" s="444"/>
      <c r="EO33" s="328"/>
      <c r="EP33" s="442" t="s">
        <v>107</v>
      </c>
      <c r="EQ33" s="443"/>
      <c r="ER33" s="443"/>
      <c r="ES33" s="443"/>
      <c r="ET33" s="444"/>
    </row>
    <row r="34" spans="1:150" s="234" customFormat="1" ht="16.5" thickBot="1" x14ac:dyDescent="0.3">
      <c r="A34" s="235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19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1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3"/>
      <c r="AR34" s="232"/>
      <c r="AU34" s="232"/>
      <c r="AV34" s="232"/>
      <c r="AW34" s="232"/>
      <c r="AX34" s="231"/>
      <c r="AY34" s="233"/>
      <c r="AZ34" s="233"/>
      <c r="BA34" s="233"/>
      <c r="BB34" s="236"/>
      <c r="BC34" s="236"/>
      <c r="BD34" s="236"/>
      <c r="BE34" s="236"/>
      <c r="BF34" s="236"/>
      <c r="BG34" s="236"/>
      <c r="BH34" s="236"/>
      <c r="BI34" s="236"/>
      <c r="BJ34" s="236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19"/>
      <c r="BZ34" s="236"/>
      <c r="CA34" s="236"/>
      <c r="CB34" s="236"/>
      <c r="CC34" s="236"/>
      <c r="CD34" s="236"/>
      <c r="CE34" s="236"/>
      <c r="CF34" s="236"/>
      <c r="CG34" s="236"/>
      <c r="CH34" s="236"/>
      <c r="CI34" s="236"/>
      <c r="CJ34" s="236"/>
      <c r="CK34" s="236"/>
      <c r="CL34" s="236"/>
      <c r="CM34" s="236"/>
      <c r="CN34" s="236"/>
      <c r="CP34" s="236"/>
      <c r="CQ34" s="236"/>
      <c r="CR34" s="236"/>
      <c r="CS34" s="236"/>
      <c r="CT34" s="236"/>
      <c r="CU34" s="236"/>
      <c r="CV34" s="236"/>
      <c r="CW34" s="231"/>
      <c r="CX34" s="236"/>
      <c r="CY34" s="236"/>
      <c r="CZ34" s="236"/>
      <c r="DA34" s="236"/>
      <c r="DB34" s="236"/>
      <c r="DC34" s="236"/>
      <c r="DD34" s="236"/>
      <c r="DE34" s="236"/>
      <c r="DF34" s="236"/>
      <c r="DG34" s="236"/>
      <c r="DH34" s="236"/>
      <c r="DI34" s="236"/>
      <c r="DJ34" s="236"/>
      <c r="DK34" s="236"/>
      <c r="DL34" s="236"/>
      <c r="DM34" s="231"/>
      <c r="DN34" s="236"/>
      <c r="DO34" s="236"/>
      <c r="DP34" s="236"/>
      <c r="DQ34" s="231"/>
      <c r="DR34" s="236"/>
      <c r="DS34" s="236"/>
      <c r="DT34" s="236"/>
      <c r="DU34" s="236"/>
      <c r="DV34" s="236"/>
      <c r="DW34" s="231"/>
      <c r="DX34" s="236"/>
      <c r="DY34" s="236"/>
      <c r="DZ34" s="236"/>
      <c r="EA34" s="236"/>
      <c r="EB34" s="236"/>
      <c r="EC34" s="236"/>
      <c r="ED34" s="236"/>
      <c r="EE34" s="236"/>
      <c r="EF34" s="236"/>
      <c r="EG34" s="236"/>
      <c r="EH34" s="236"/>
      <c r="EJ34" s="236"/>
      <c r="EK34" s="236"/>
      <c r="EL34" s="236"/>
      <c r="EM34" s="236"/>
      <c r="EN34" s="236"/>
      <c r="EO34" s="231"/>
      <c r="EP34" s="236"/>
      <c r="EQ34" s="236"/>
      <c r="ER34" s="236"/>
      <c r="ES34" s="236"/>
      <c r="ET34" s="236"/>
    </row>
    <row r="35" spans="1:150" s="326" customFormat="1" ht="81" customHeight="1" thickBot="1" x14ac:dyDescent="0.35">
      <c r="A35" s="445" t="s">
        <v>325</v>
      </c>
      <c r="C35" s="446" t="s">
        <v>326</v>
      </c>
      <c r="D35" s="447"/>
      <c r="E35" s="447"/>
      <c r="F35" s="447"/>
      <c r="G35" s="447"/>
      <c r="H35" s="447"/>
      <c r="I35" s="447"/>
      <c r="J35" s="447"/>
      <c r="K35" s="447"/>
      <c r="L35" s="447"/>
      <c r="M35" s="448"/>
      <c r="N35" s="327"/>
      <c r="O35" s="449" t="s">
        <v>327</v>
      </c>
      <c r="P35" s="450"/>
      <c r="Q35" s="450"/>
      <c r="R35" s="450"/>
      <c r="S35" s="450"/>
      <c r="T35" s="450"/>
      <c r="U35" s="450"/>
      <c r="V35" s="450"/>
      <c r="W35" s="450"/>
      <c r="X35" s="450"/>
      <c r="Y35" s="451"/>
      <c r="AA35" s="449" t="s">
        <v>328</v>
      </c>
      <c r="AB35" s="450"/>
      <c r="AC35" s="450"/>
      <c r="AD35" s="450"/>
      <c r="AE35" s="450"/>
      <c r="AF35" s="450"/>
      <c r="AG35" s="450"/>
      <c r="AH35" s="450"/>
      <c r="AI35" s="450"/>
      <c r="AJ35" s="450"/>
      <c r="AK35" s="450"/>
      <c r="AL35" s="450"/>
      <c r="AM35" s="450"/>
      <c r="AN35" s="450"/>
      <c r="AO35" s="451"/>
      <c r="AP35" s="314"/>
      <c r="AQ35" s="449" t="s">
        <v>329</v>
      </c>
      <c r="AR35" s="450"/>
      <c r="AS35" s="451"/>
      <c r="AU35" s="449" t="s">
        <v>330</v>
      </c>
      <c r="AV35" s="450"/>
      <c r="AW35" s="451"/>
      <c r="AY35" s="449" t="s">
        <v>331</v>
      </c>
      <c r="AZ35" s="451"/>
      <c r="BA35" s="329"/>
      <c r="BB35" s="446" t="s">
        <v>319</v>
      </c>
      <c r="BC35" s="447"/>
      <c r="BD35" s="447"/>
      <c r="BE35" s="447"/>
      <c r="BF35" s="447"/>
      <c r="BG35" s="447"/>
      <c r="BH35" s="447"/>
      <c r="BI35" s="447"/>
      <c r="BJ35" s="448"/>
      <c r="BK35" s="330"/>
      <c r="BL35" s="449" t="s">
        <v>332</v>
      </c>
      <c r="BM35" s="450"/>
      <c r="BN35" s="450"/>
      <c r="BO35" s="450"/>
      <c r="BP35" s="450"/>
      <c r="BQ35" s="450"/>
      <c r="BR35" s="450"/>
      <c r="BS35" s="450"/>
      <c r="BT35" s="450"/>
      <c r="BU35" s="450"/>
      <c r="BV35" s="450"/>
      <c r="BW35" s="450"/>
      <c r="BX35" s="451"/>
      <c r="BY35" s="327"/>
      <c r="BZ35" s="446" t="s">
        <v>333</v>
      </c>
      <c r="CA35" s="447"/>
      <c r="CB35" s="447"/>
      <c r="CC35" s="447"/>
      <c r="CD35" s="448"/>
      <c r="CE35" s="332"/>
      <c r="CF35" s="446" t="s">
        <v>334</v>
      </c>
      <c r="CG35" s="447"/>
      <c r="CH35" s="447"/>
      <c r="CI35" s="447"/>
      <c r="CJ35" s="447"/>
      <c r="CK35" s="447"/>
      <c r="CL35" s="447"/>
      <c r="CM35" s="447"/>
      <c r="CN35" s="448"/>
      <c r="CP35" s="446" t="s">
        <v>335</v>
      </c>
      <c r="CQ35" s="447"/>
      <c r="CR35" s="447"/>
      <c r="CS35" s="447"/>
      <c r="CT35" s="447"/>
      <c r="CU35" s="447"/>
      <c r="CV35" s="448"/>
      <c r="CX35" s="446" t="s">
        <v>336</v>
      </c>
      <c r="CY35" s="447"/>
      <c r="CZ35" s="447"/>
      <c r="DA35" s="447"/>
      <c r="DB35" s="447"/>
      <c r="DC35" s="447"/>
      <c r="DD35" s="447"/>
      <c r="DE35" s="447"/>
      <c r="DF35" s="447"/>
      <c r="DG35" s="447"/>
      <c r="DH35" s="447"/>
      <c r="DI35" s="447"/>
      <c r="DJ35" s="447"/>
      <c r="DK35" s="447"/>
      <c r="DL35" s="448"/>
      <c r="DN35" s="446" t="s">
        <v>337</v>
      </c>
      <c r="DO35" s="447"/>
      <c r="DP35" s="448"/>
      <c r="DR35" s="449" t="s">
        <v>338</v>
      </c>
      <c r="DS35" s="450"/>
      <c r="DT35" s="450"/>
      <c r="DU35" s="450"/>
      <c r="DV35" s="451"/>
      <c r="DX35" s="449" t="s">
        <v>339</v>
      </c>
      <c r="DY35" s="450"/>
      <c r="DZ35" s="450"/>
      <c r="EA35" s="450"/>
      <c r="EB35" s="450"/>
      <c r="EC35" s="450"/>
      <c r="ED35" s="450"/>
      <c r="EE35" s="450"/>
      <c r="EF35" s="450"/>
      <c r="EG35" s="450"/>
      <c r="EH35" s="451"/>
      <c r="EJ35" s="449" t="s">
        <v>340</v>
      </c>
      <c r="EK35" s="450"/>
      <c r="EL35" s="450"/>
      <c r="EM35" s="450"/>
      <c r="EN35" s="451"/>
      <c r="EP35" s="449" t="s">
        <v>341</v>
      </c>
      <c r="EQ35" s="450"/>
      <c r="ER35" s="450"/>
      <c r="ES35" s="450"/>
      <c r="ET35" s="451"/>
    </row>
    <row r="36" spans="1:150" s="212" customFormat="1" ht="34.5" customHeight="1" thickBot="1" x14ac:dyDescent="0.3">
      <c r="A36" s="445"/>
      <c r="C36" s="237"/>
      <c r="D36" s="237"/>
      <c r="E36" s="237"/>
      <c r="F36" s="237"/>
      <c r="G36" s="237" t="s">
        <v>320</v>
      </c>
      <c r="H36" s="237" t="s">
        <v>312</v>
      </c>
      <c r="I36" s="241">
        <f>I39/LEFT(K39,3)</f>
        <v>0.36873156342182889</v>
      </c>
      <c r="J36" s="237" t="s">
        <v>313</v>
      </c>
      <c r="K36" s="238">
        <v>1</v>
      </c>
      <c r="L36" s="237"/>
      <c r="M36" s="237"/>
      <c r="N36" s="219"/>
      <c r="O36" s="239"/>
      <c r="P36" s="239"/>
      <c r="Q36" s="239"/>
      <c r="R36" s="239"/>
      <c r="S36" s="237" t="s">
        <v>320</v>
      </c>
      <c r="T36" s="237" t="s">
        <v>312</v>
      </c>
      <c r="U36" s="241">
        <f>U39/LEFT(W39,3)</f>
        <v>4.5454545454545456E-2</v>
      </c>
      <c r="V36" s="237" t="s">
        <v>313</v>
      </c>
      <c r="W36" s="238">
        <v>1</v>
      </c>
      <c r="X36" s="239"/>
      <c r="Y36" s="239"/>
      <c r="AA36" s="239"/>
      <c r="AB36" s="239"/>
      <c r="AC36" s="239"/>
      <c r="AD36" s="239"/>
      <c r="AE36" s="239"/>
      <c r="AF36" s="239"/>
      <c r="AG36" s="237" t="s">
        <v>320</v>
      </c>
      <c r="AH36" s="237" t="s">
        <v>312</v>
      </c>
      <c r="AI36" s="241">
        <f>AI39/LEFT(AK39,3)</f>
        <v>0.43627450980392157</v>
      </c>
      <c r="AJ36" s="237" t="s">
        <v>313</v>
      </c>
      <c r="AK36" s="238">
        <v>1</v>
      </c>
      <c r="AL36" s="239"/>
      <c r="AM36" s="239"/>
      <c r="AN36" s="239"/>
      <c r="AO36" s="239"/>
      <c r="AP36" s="232"/>
      <c r="AQ36" s="241">
        <f>AQ39/LEFT(AS39,2)</f>
        <v>0.25</v>
      </c>
      <c r="AR36" s="239" t="s">
        <v>313</v>
      </c>
      <c r="AS36" s="240">
        <v>1</v>
      </c>
      <c r="AU36" s="241">
        <f>AU39/LEFT(AW39,2)</f>
        <v>0.6</v>
      </c>
      <c r="AV36" s="239" t="s">
        <v>313</v>
      </c>
      <c r="AW36" s="240">
        <v>1</v>
      </c>
      <c r="AY36" s="303">
        <v>0</v>
      </c>
      <c r="AZ36" s="239" t="s">
        <v>415</v>
      </c>
      <c r="BA36" s="233"/>
      <c r="BB36" s="237"/>
      <c r="BC36" s="237"/>
      <c r="BD36" s="237" t="s">
        <v>320</v>
      </c>
      <c r="BE36" s="237" t="s">
        <v>312</v>
      </c>
      <c r="BF36" s="241">
        <f>BF39/LEFT(BH39,3)</f>
        <v>0.46853146853146854</v>
      </c>
      <c r="BG36" s="237" t="s">
        <v>313</v>
      </c>
      <c r="BH36" s="238">
        <v>1</v>
      </c>
      <c r="BI36" s="237"/>
      <c r="BJ36" s="237"/>
      <c r="BK36" s="234"/>
      <c r="BL36" s="239"/>
      <c r="BM36" s="239"/>
      <c r="BN36" s="239"/>
      <c r="BO36" s="239"/>
      <c r="BP36" s="237" t="s">
        <v>320</v>
      </c>
      <c r="BQ36" s="237" t="s">
        <v>312</v>
      </c>
      <c r="BR36" s="241">
        <f>BR39/LEFT(BT39,3)</f>
        <v>0.39826839826839827</v>
      </c>
      <c r="BS36" s="237" t="s">
        <v>313</v>
      </c>
      <c r="BT36" s="238">
        <v>1</v>
      </c>
      <c r="BU36" s="239"/>
      <c r="BV36" s="239"/>
      <c r="BW36" s="239"/>
      <c r="BX36" s="239"/>
      <c r="BY36" s="219"/>
      <c r="BZ36" s="237" t="s">
        <v>320</v>
      </c>
      <c r="CA36" s="237" t="s">
        <v>312</v>
      </c>
      <c r="CB36" s="241">
        <f>CB39/LEFT(CD39,3)</f>
        <v>0.48275862068965519</v>
      </c>
      <c r="CC36" s="237" t="s">
        <v>313</v>
      </c>
      <c r="CD36" s="238">
        <v>1</v>
      </c>
      <c r="CE36" s="236"/>
      <c r="CF36" s="237"/>
      <c r="CG36" s="237"/>
      <c r="CH36" s="237" t="s">
        <v>320</v>
      </c>
      <c r="CI36" s="237" t="s">
        <v>312</v>
      </c>
      <c r="CJ36" s="241">
        <f>CJ39/LEFT(CL39,3)</f>
        <v>0.5</v>
      </c>
      <c r="CK36" s="237" t="s">
        <v>313</v>
      </c>
      <c r="CL36" s="238">
        <v>1</v>
      </c>
      <c r="CM36" s="237"/>
      <c r="CN36" s="237"/>
      <c r="CP36" s="237"/>
      <c r="CQ36" s="237"/>
      <c r="CR36" s="237" t="s">
        <v>320</v>
      </c>
      <c r="CS36" s="237" t="s">
        <v>312</v>
      </c>
      <c r="CT36" s="241">
        <f>CT39/LEFT(CV39,3)</f>
        <v>6.0109289617486336E-2</v>
      </c>
      <c r="CU36" s="237" t="s">
        <v>313</v>
      </c>
      <c r="CV36" s="238">
        <v>1</v>
      </c>
      <c r="CX36" s="237"/>
      <c r="CY36" s="237"/>
      <c r="CZ36" s="237"/>
      <c r="DA36" s="237"/>
      <c r="DB36" s="237" t="s">
        <v>320</v>
      </c>
      <c r="DC36" s="237" t="s">
        <v>312</v>
      </c>
      <c r="DD36" s="241">
        <f>DD39/LEFT(DF39,3)</f>
        <v>0.60393873085339167</v>
      </c>
      <c r="DE36" s="237" t="s">
        <v>313</v>
      </c>
      <c r="DF36" s="238">
        <v>1</v>
      </c>
      <c r="DG36" s="237"/>
      <c r="DH36" s="237"/>
      <c r="DI36" s="237"/>
      <c r="DJ36" s="237"/>
      <c r="DK36" s="237"/>
      <c r="DL36" s="237"/>
      <c r="DN36" s="303">
        <f>DN39/6</f>
        <v>0</v>
      </c>
      <c r="DO36" s="237" t="s">
        <v>313</v>
      </c>
      <c r="DP36" s="238">
        <v>0</v>
      </c>
      <c r="DR36" s="237" t="s">
        <v>320</v>
      </c>
      <c r="DS36" s="237" t="s">
        <v>312</v>
      </c>
      <c r="DT36" s="241">
        <f>DT39/LEFT(DV39,3)</f>
        <v>0.33333333333333331</v>
      </c>
      <c r="DU36" s="237" t="s">
        <v>313</v>
      </c>
      <c r="DV36" s="238">
        <v>1</v>
      </c>
      <c r="DX36" s="239"/>
      <c r="DY36" s="239"/>
      <c r="DZ36" s="239"/>
      <c r="EA36" s="239"/>
      <c r="EB36" s="237" t="s">
        <v>320</v>
      </c>
      <c r="EC36" s="237" t="s">
        <v>312</v>
      </c>
      <c r="ED36" s="241">
        <f>ED39/LEFT(EF39,3)</f>
        <v>0.87037037037037035</v>
      </c>
      <c r="EE36" s="237" t="s">
        <v>313</v>
      </c>
      <c r="EF36" s="238">
        <v>1</v>
      </c>
      <c r="EG36" s="239"/>
      <c r="EH36" s="239"/>
      <c r="EJ36" s="237" t="s">
        <v>320</v>
      </c>
      <c r="EK36" s="237" t="s">
        <v>312</v>
      </c>
      <c r="EL36" s="241">
        <f>EL39/LEFT(EN39,2)</f>
        <v>0.12727272727272726</v>
      </c>
      <c r="EM36" s="237" t="s">
        <v>313</v>
      </c>
      <c r="EN36" s="238">
        <v>1</v>
      </c>
      <c r="EP36" s="237" t="s">
        <v>320</v>
      </c>
      <c r="EQ36" s="237" t="s">
        <v>312</v>
      </c>
      <c r="ER36" s="241">
        <f>ER39/LEFT(ET39,2)</f>
        <v>0.35</v>
      </c>
      <c r="ES36" s="237" t="s">
        <v>313</v>
      </c>
      <c r="ET36" s="238">
        <v>1</v>
      </c>
    </row>
    <row r="37" spans="1:150" s="212" customFormat="1" ht="26.25" customHeight="1" thickBot="1" x14ac:dyDescent="0.3">
      <c r="A37" s="242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19"/>
      <c r="O37" s="219"/>
      <c r="P37" s="219"/>
      <c r="Q37" s="219"/>
      <c r="R37" s="236"/>
      <c r="S37" s="236"/>
      <c r="T37" s="236"/>
      <c r="U37" s="236"/>
      <c r="V37" s="236"/>
      <c r="W37" s="236"/>
      <c r="X37" s="236"/>
      <c r="Y37" s="236"/>
      <c r="AA37" s="236"/>
      <c r="AB37" s="236"/>
      <c r="AC37" s="236"/>
      <c r="AD37" s="236"/>
      <c r="AE37" s="236"/>
      <c r="AF37" s="236"/>
      <c r="AG37" s="236"/>
      <c r="AH37" s="236"/>
      <c r="AI37" s="236"/>
      <c r="AM37" s="236"/>
      <c r="AN37" s="234"/>
      <c r="AO37" s="236"/>
      <c r="AP37" s="236"/>
      <c r="AQ37" s="236"/>
      <c r="AR37" s="236"/>
      <c r="AT37" s="236"/>
      <c r="AU37" s="236"/>
      <c r="AV37" s="236"/>
      <c r="AW37" s="236"/>
      <c r="AY37" s="236"/>
      <c r="AZ37" s="236"/>
      <c r="BA37" s="236"/>
      <c r="BB37" s="236"/>
      <c r="BC37" s="236"/>
      <c r="BD37" s="236"/>
      <c r="BE37" s="236"/>
      <c r="BF37" s="236"/>
      <c r="BG37" s="234"/>
      <c r="BH37" s="236"/>
      <c r="BI37" s="236"/>
      <c r="BJ37" s="236"/>
      <c r="BK37" s="236"/>
      <c r="BL37" s="234"/>
      <c r="BM37" s="234"/>
      <c r="BN37" s="234"/>
      <c r="BO37" s="234"/>
      <c r="BP37" s="236"/>
      <c r="BQ37" s="236"/>
      <c r="BR37" s="236"/>
      <c r="BS37" s="234"/>
      <c r="BT37" s="234"/>
      <c r="BU37" s="234"/>
      <c r="BV37" s="236"/>
      <c r="BW37" s="236"/>
      <c r="BX37" s="236"/>
      <c r="BY37" s="236"/>
      <c r="BZ37" s="236"/>
      <c r="CA37" s="236"/>
      <c r="CB37" s="236"/>
      <c r="CC37" s="236"/>
      <c r="CD37" s="236"/>
      <c r="CE37" s="234"/>
      <c r="CF37" s="236"/>
      <c r="CG37" s="236"/>
      <c r="CH37" s="236"/>
      <c r="CI37" s="236"/>
      <c r="CJ37" s="236"/>
      <c r="CK37" s="236"/>
      <c r="CL37" s="236"/>
      <c r="CM37" s="234"/>
      <c r="CN37" s="234"/>
    </row>
    <row r="38" spans="1:150" s="326" customFormat="1" ht="120.75" customHeight="1" thickBot="1" x14ac:dyDescent="0.35">
      <c r="A38" s="313" t="s">
        <v>342</v>
      </c>
      <c r="C38" s="446" t="s">
        <v>343</v>
      </c>
      <c r="D38" s="447"/>
      <c r="E38" s="447"/>
      <c r="F38" s="447"/>
      <c r="G38" s="447"/>
      <c r="H38" s="447"/>
      <c r="I38" s="447"/>
      <c r="J38" s="447"/>
      <c r="K38" s="447"/>
      <c r="L38" s="447"/>
      <c r="M38" s="448"/>
      <c r="N38" s="327"/>
      <c r="O38" s="449" t="s">
        <v>344</v>
      </c>
      <c r="P38" s="450"/>
      <c r="Q38" s="450"/>
      <c r="R38" s="450"/>
      <c r="S38" s="450"/>
      <c r="T38" s="450"/>
      <c r="U38" s="450"/>
      <c r="V38" s="450"/>
      <c r="W38" s="450"/>
      <c r="X38" s="450"/>
      <c r="Y38" s="451"/>
      <c r="AA38" s="449" t="s">
        <v>345</v>
      </c>
      <c r="AB38" s="450"/>
      <c r="AC38" s="450"/>
      <c r="AD38" s="450"/>
      <c r="AE38" s="450"/>
      <c r="AF38" s="450"/>
      <c r="AG38" s="450"/>
      <c r="AH38" s="450"/>
      <c r="AI38" s="450"/>
      <c r="AJ38" s="450"/>
      <c r="AK38" s="450"/>
      <c r="AL38" s="450"/>
      <c r="AM38" s="450"/>
      <c r="AN38" s="450"/>
      <c r="AO38" s="451"/>
      <c r="AP38" s="314"/>
      <c r="AQ38" s="449" t="s">
        <v>346</v>
      </c>
      <c r="AR38" s="450"/>
      <c r="AS38" s="451"/>
      <c r="AT38" s="332"/>
      <c r="AU38" s="449" t="s">
        <v>347</v>
      </c>
      <c r="AV38" s="450"/>
      <c r="AW38" s="451"/>
      <c r="AY38" s="449" t="s">
        <v>348</v>
      </c>
      <c r="AZ38" s="451"/>
      <c r="BA38" s="329"/>
      <c r="BB38" s="446" t="s">
        <v>349</v>
      </c>
      <c r="BC38" s="447"/>
      <c r="BD38" s="447"/>
      <c r="BE38" s="447"/>
      <c r="BF38" s="447"/>
      <c r="BG38" s="447"/>
      <c r="BH38" s="447"/>
      <c r="BI38" s="447"/>
      <c r="BJ38" s="448"/>
      <c r="BK38" s="332"/>
      <c r="BL38" s="449" t="s">
        <v>350</v>
      </c>
      <c r="BM38" s="450"/>
      <c r="BN38" s="450"/>
      <c r="BO38" s="450"/>
      <c r="BP38" s="450"/>
      <c r="BQ38" s="450"/>
      <c r="BR38" s="450"/>
      <c r="BS38" s="450"/>
      <c r="BT38" s="450"/>
      <c r="BU38" s="450"/>
      <c r="BV38" s="450"/>
      <c r="BW38" s="450"/>
      <c r="BX38" s="451"/>
      <c r="BY38" s="327"/>
      <c r="BZ38" s="446" t="s">
        <v>189</v>
      </c>
      <c r="CA38" s="447"/>
      <c r="CB38" s="447"/>
      <c r="CC38" s="447"/>
      <c r="CD38" s="448"/>
      <c r="CF38" s="446" t="s">
        <v>351</v>
      </c>
      <c r="CG38" s="447"/>
      <c r="CH38" s="447"/>
      <c r="CI38" s="447"/>
      <c r="CJ38" s="447"/>
      <c r="CK38" s="447"/>
      <c r="CL38" s="447"/>
      <c r="CM38" s="447"/>
      <c r="CN38" s="448"/>
      <c r="CO38" s="327"/>
      <c r="CP38" s="446" t="s">
        <v>352</v>
      </c>
      <c r="CQ38" s="447"/>
      <c r="CR38" s="447"/>
      <c r="CS38" s="447"/>
      <c r="CT38" s="447"/>
      <c r="CU38" s="447"/>
      <c r="CV38" s="448"/>
      <c r="CX38" s="446" t="s">
        <v>353</v>
      </c>
      <c r="CY38" s="447"/>
      <c r="CZ38" s="447"/>
      <c r="DA38" s="447"/>
      <c r="DB38" s="447"/>
      <c r="DC38" s="447"/>
      <c r="DD38" s="447"/>
      <c r="DE38" s="447"/>
      <c r="DF38" s="447"/>
      <c r="DG38" s="447"/>
      <c r="DH38" s="447"/>
      <c r="DI38" s="447"/>
      <c r="DJ38" s="447"/>
      <c r="DK38" s="447"/>
      <c r="DL38" s="448"/>
      <c r="DN38" s="446" t="s">
        <v>354</v>
      </c>
      <c r="DO38" s="447"/>
      <c r="DP38" s="448"/>
      <c r="DR38" s="449" t="s">
        <v>355</v>
      </c>
      <c r="DS38" s="450"/>
      <c r="DT38" s="450"/>
      <c r="DU38" s="450"/>
      <c r="DV38" s="451"/>
      <c r="DX38" s="449" t="s">
        <v>134</v>
      </c>
      <c r="DY38" s="450"/>
      <c r="DZ38" s="450"/>
      <c r="EA38" s="450"/>
      <c r="EB38" s="450"/>
      <c r="EC38" s="450"/>
      <c r="ED38" s="450"/>
      <c r="EE38" s="450"/>
      <c r="EF38" s="450"/>
      <c r="EG38" s="450"/>
      <c r="EH38" s="451"/>
      <c r="EJ38" s="449" t="s">
        <v>356</v>
      </c>
      <c r="EK38" s="450"/>
      <c r="EL38" s="450"/>
      <c r="EM38" s="450"/>
      <c r="EN38" s="451"/>
      <c r="EP38" s="449" t="s">
        <v>357</v>
      </c>
      <c r="EQ38" s="450"/>
      <c r="ER38" s="450"/>
      <c r="ES38" s="450"/>
      <c r="ET38" s="451"/>
    </row>
    <row r="39" spans="1:150" ht="47.25" customHeight="1" thickBot="1" x14ac:dyDescent="0.3">
      <c r="C39" s="237"/>
      <c r="D39" s="237"/>
      <c r="E39" s="237"/>
      <c r="F39" s="237"/>
      <c r="G39" s="237" t="s">
        <v>358</v>
      </c>
      <c r="H39" s="237" t="s">
        <v>312</v>
      </c>
      <c r="I39" s="300">
        <f>'Realisasi Kegiatan&amp;SubKeg'!AI62</f>
        <v>125</v>
      </c>
      <c r="J39" s="237" t="s">
        <v>313</v>
      </c>
      <c r="K39" s="304" t="str">
        <f>'Realisasi Kegiatan&amp;SubKeg'!$I$62&amp;" "&amp;'Realisasi Kegiatan&amp;SubKeg'!$J$62</f>
        <v>339 Dokumen</v>
      </c>
      <c r="L39" s="237"/>
      <c r="M39" s="237"/>
      <c r="O39" s="239"/>
      <c r="P39" s="239"/>
      <c r="Q39" s="239"/>
      <c r="R39" s="239"/>
      <c r="S39" s="237" t="s">
        <v>320</v>
      </c>
      <c r="T39" s="237" t="s">
        <v>312</v>
      </c>
      <c r="U39" s="247">
        <f>SUM(O48,Q48,S48,U48,W48,Y48)</f>
        <v>1</v>
      </c>
      <c r="V39" s="237" t="s">
        <v>313</v>
      </c>
      <c r="W39" s="304" t="str">
        <f>'Realisasi Kegiatan&amp;SubKeg'!$I$70&amp;" "&amp;'Realisasi Kegiatan&amp;SubKeg'!$J$70</f>
        <v>22 Dokumen</v>
      </c>
      <c r="X39" s="239"/>
      <c r="Y39" s="239"/>
      <c r="AA39" s="239"/>
      <c r="AB39" s="239"/>
      <c r="AC39" s="239"/>
      <c r="AD39" s="239"/>
      <c r="AE39" s="239"/>
      <c r="AF39" s="239"/>
      <c r="AG39" s="237" t="s">
        <v>320</v>
      </c>
      <c r="AH39" s="237" t="s">
        <v>312</v>
      </c>
      <c r="AI39" s="300">
        <f>SUM(AA48,AC48,AE48,AG48,AK48,AM48,AO48)</f>
        <v>89</v>
      </c>
      <c r="AJ39" s="237" t="s">
        <v>313</v>
      </c>
      <c r="AK39" s="304" t="str">
        <f>'Realisasi Kegiatan&amp;SubKeg'!$I$78&amp;" "&amp;'Realisasi Kegiatan&amp;SubKeg'!$J$78</f>
        <v>204 Laporan</v>
      </c>
      <c r="AL39" s="239"/>
      <c r="AM39" s="239"/>
      <c r="AN39" s="239"/>
      <c r="AO39" s="239"/>
      <c r="AQ39" s="297">
        <f>SUM(AS48)</f>
        <v>1</v>
      </c>
      <c r="AR39" s="239" t="s">
        <v>313</v>
      </c>
      <c r="AS39" s="304" t="str">
        <f>'Realisasi Kegiatan&amp;SubKeg'!$I$90&amp;" "&amp;'Realisasi Kegiatan&amp;SubKeg'!$J$90</f>
        <v>4 Laporan</v>
      </c>
      <c r="AT39" s="246"/>
      <c r="AU39" s="245">
        <f>SUM(AU48,AW48)</f>
        <v>3</v>
      </c>
      <c r="AV39" s="239" t="s">
        <v>313</v>
      </c>
      <c r="AW39" s="304" t="str">
        <f>'Realisasi Kegiatan&amp;SubKeg'!$I$86&amp;" "&amp;'Realisasi Kegiatan&amp;SubKeg'!$J$86</f>
        <v>5 Dokumen</v>
      </c>
      <c r="AX39" s="212"/>
      <c r="AY39" s="298">
        <f>SUM(AY48)</f>
        <v>0</v>
      </c>
      <c r="AZ39" s="239" t="s">
        <v>414</v>
      </c>
      <c r="BA39" s="233"/>
      <c r="BB39" s="237"/>
      <c r="BC39" s="237"/>
      <c r="BD39" s="237" t="s">
        <v>320</v>
      </c>
      <c r="BE39" s="237" t="s">
        <v>312</v>
      </c>
      <c r="BF39" s="300">
        <f>SUM(BB48,BD48,BF48,BH48,BJ48)</f>
        <v>67</v>
      </c>
      <c r="BG39" s="237" t="s">
        <v>313</v>
      </c>
      <c r="BH39" s="304" t="str">
        <f>'Realisasi Kegiatan&amp;SubKeg'!$I$103&amp;" "&amp;'Realisasi Kegiatan&amp;SubKeg'!$J$103</f>
        <v>143 Dokumen</v>
      </c>
      <c r="BI39" s="237"/>
      <c r="BJ39" s="237"/>
      <c r="BK39" s="234"/>
      <c r="BL39" s="239"/>
      <c r="BM39" s="239"/>
      <c r="BN39" s="239"/>
      <c r="BO39" s="239"/>
      <c r="BP39" s="237" t="s">
        <v>320</v>
      </c>
      <c r="BQ39" s="237" t="s">
        <v>312</v>
      </c>
      <c r="BR39" s="300">
        <f>SUM(BL48,BN48,BP48,BR48,BV48,BX48)</f>
        <v>184</v>
      </c>
      <c r="BS39" s="237" t="s">
        <v>313</v>
      </c>
      <c r="BT39" s="304" t="str">
        <f>'Realisasi Kegiatan&amp;SubKeg'!$I$95&amp;" "&amp;'Realisasi Kegiatan&amp;SubKeg'!$J$95</f>
        <v>462 Dokumen</v>
      </c>
      <c r="BU39" s="239"/>
      <c r="BV39" s="239"/>
      <c r="BW39" s="239"/>
      <c r="BX39" s="239"/>
      <c r="BY39" s="219"/>
      <c r="BZ39" s="237" t="s">
        <v>320</v>
      </c>
      <c r="CA39" s="237" t="s">
        <v>312</v>
      </c>
      <c r="CB39" s="247">
        <f>SUM(BZ48,CB48,CD48)</f>
        <v>14</v>
      </c>
      <c r="CC39" s="237" t="s">
        <v>313</v>
      </c>
      <c r="CD39" s="304" t="str">
        <f>'Realisasi Kegiatan&amp;SubKeg'!$I$15&amp;" "&amp;'Realisasi Kegiatan&amp;SubKeg'!$J$15</f>
        <v>29 Dokumen</v>
      </c>
      <c r="CE39" s="236"/>
      <c r="CF39" s="237"/>
      <c r="CG39" s="237"/>
      <c r="CH39" s="237" t="s">
        <v>320</v>
      </c>
      <c r="CI39" s="237" t="s">
        <v>312</v>
      </c>
      <c r="CJ39" s="300">
        <f>SUM(CH48,CJ48,CN48)</f>
        <v>15</v>
      </c>
      <c r="CK39" s="237" t="s">
        <v>313</v>
      </c>
      <c r="CL39" s="304" t="str">
        <f>'Realisasi Kegiatan&amp;SubKeg'!$I$19&amp;" "&amp;'Realisasi Kegiatan&amp;SubKeg'!$J$19</f>
        <v>30 Dokumen</v>
      </c>
      <c r="CM39" s="237"/>
      <c r="CN39" s="237"/>
      <c r="CO39" s="212"/>
      <c r="CP39" s="237"/>
      <c r="CQ39" s="237"/>
      <c r="CR39" s="237" t="s">
        <v>320</v>
      </c>
      <c r="CS39" s="237" t="s">
        <v>312</v>
      </c>
      <c r="CT39" s="247">
        <f>SUM(CR48,CT48,CV48)</f>
        <v>11</v>
      </c>
      <c r="CU39" s="237" t="s">
        <v>313</v>
      </c>
      <c r="CV39" s="304" t="str">
        <f>'Realisasi Kegiatan&amp;SubKeg'!$I$26&amp;" "&amp;'Realisasi Kegiatan&amp;SubKeg'!$J$26</f>
        <v>183 Dokumen</v>
      </c>
      <c r="CW39" s="212"/>
      <c r="CX39" s="237"/>
      <c r="CY39" s="237"/>
      <c r="CZ39" s="237"/>
      <c r="DA39" s="237"/>
      <c r="DB39" s="237" t="s">
        <v>320</v>
      </c>
      <c r="DC39" s="237" t="s">
        <v>312</v>
      </c>
      <c r="DD39" s="247">
        <f>SUM(CX48,CZ48,DB48,DD48,DF48,DH48,DJ48,DL48)</f>
        <v>276</v>
      </c>
      <c r="DE39" s="237" t="s">
        <v>313</v>
      </c>
      <c r="DF39" s="304" t="str">
        <f>'Realisasi Kegiatan&amp;SubKeg'!$I$30&amp;" "&amp;'Realisasi Kegiatan&amp;SubKeg'!$J$30</f>
        <v>457 Dokumen</v>
      </c>
      <c r="DG39" s="237"/>
      <c r="DH39" s="237"/>
      <c r="DI39" s="237"/>
      <c r="DJ39" s="237"/>
      <c r="DK39" s="237"/>
      <c r="DL39" s="237"/>
      <c r="DM39" s="212"/>
      <c r="DN39" s="302">
        <f>SUM(DN48,DP48)</f>
        <v>0</v>
      </c>
      <c r="DO39" s="237" t="s">
        <v>313</v>
      </c>
      <c r="DP39" s="305" t="s">
        <v>397</v>
      </c>
      <c r="DQ39" s="212"/>
      <c r="DR39" s="237" t="s">
        <v>320</v>
      </c>
      <c r="DS39" s="237" t="s">
        <v>312</v>
      </c>
      <c r="DT39" s="300">
        <f>SUM(DR48,DT48)</f>
        <v>34</v>
      </c>
      <c r="DU39" s="237" t="s">
        <v>313</v>
      </c>
      <c r="DV39" s="304" t="str">
        <f>'Realisasi Kegiatan&amp;SubKeg'!$I$39&amp;" "&amp;'Realisasi Kegiatan&amp;SubKeg'!$J$39</f>
        <v>102 Laporan</v>
      </c>
      <c r="DW39" s="212"/>
      <c r="DX39" s="239"/>
      <c r="DY39" s="239"/>
      <c r="DZ39" s="239"/>
      <c r="EA39" s="239"/>
      <c r="EB39" s="237" t="s">
        <v>320</v>
      </c>
      <c r="EC39" s="237" t="s">
        <v>312</v>
      </c>
      <c r="ED39" s="247">
        <f>SUM(DX48,DZ48,EB48,ED48,EF48,EH48)</f>
        <v>94</v>
      </c>
      <c r="EE39" s="237" t="s">
        <v>313</v>
      </c>
      <c r="EF39" s="304" t="str">
        <f>'Realisasi Kegiatan&amp;SubKeg'!$I$43&amp;" "&amp;'Realisasi Kegiatan&amp;SubKeg'!$J$43</f>
        <v>108 Unit</v>
      </c>
      <c r="EG39" s="239"/>
      <c r="EH39" s="239"/>
      <c r="EI39" s="212"/>
      <c r="EJ39" s="237" t="s">
        <v>320</v>
      </c>
      <c r="EK39" s="237" t="s">
        <v>312</v>
      </c>
      <c r="EL39" s="248">
        <f>SUM(EL48,EN48)</f>
        <v>7</v>
      </c>
      <c r="EM39" s="237" t="s">
        <v>313</v>
      </c>
      <c r="EN39" s="304" t="str">
        <f>'Realisasi Kegiatan&amp;SubKeg'!$I$51&amp;" "&amp;'Realisasi Kegiatan&amp;SubKeg'!$J$51</f>
        <v>55 Dokumen</v>
      </c>
      <c r="EO39" s="212"/>
      <c r="EP39" s="237" t="s">
        <v>320</v>
      </c>
      <c r="EQ39" s="237" t="s">
        <v>312</v>
      </c>
      <c r="ER39" s="300">
        <f>SUM(EP48,ET48)</f>
        <v>7</v>
      </c>
      <c r="ES39" s="237" t="s">
        <v>313</v>
      </c>
      <c r="ET39" s="304" t="str">
        <f>'Realisasi Kegiatan&amp;SubKeg'!$I$55&amp;" "&amp;'Realisasi Kegiatan&amp;SubKeg'!$J$55</f>
        <v>20 Dokumen</v>
      </c>
    </row>
    <row r="40" spans="1:150" ht="31.5" customHeight="1" thickBot="1" x14ac:dyDescent="0.25">
      <c r="C40" s="249"/>
      <c r="D40" s="250"/>
      <c r="E40" s="250"/>
      <c r="F40" s="250"/>
      <c r="G40" s="237" t="s">
        <v>359</v>
      </c>
      <c r="H40" s="237" t="s">
        <v>312</v>
      </c>
      <c r="I40" s="296">
        <f>SUM(M48)</f>
        <v>15700</v>
      </c>
      <c r="J40" s="237" t="s">
        <v>313</v>
      </c>
      <c r="K40" s="306" t="str">
        <f>'Realisasi Kegiatan&amp;SubKeg'!I67&amp;" "&amp;'Realisasi Kegiatan&amp;SubKeg'!J67</f>
        <v>32400 Orang</v>
      </c>
      <c r="L40" s="250"/>
      <c r="M40" s="250"/>
    </row>
    <row r="42" spans="1:150" s="193" customFormat="1" ht="270" x14ac:dyDescent="0.2">
      <c r="A42" s="200" t="s">
        <v>360</v>
      </c>
      <c r="C42" s="251" t="s">
        <v>93</v>
      </c>
      <c r="D42" s="252"/>
      <c r="E42" s="251" t="s">
        <v>91</v>
      </c>
      <c r="F42" s="252"/>
      <c r="G42" s="251" t="s">
        <v>89</v>
      </c>
      <c r="H42" s="252"/>
      <c r="I42" s="251" t="s">
        <v>87</v>
      </c>
      <c r="J42" s="252"/>
      <c r="K42" s="299" t="s">
        <v>361</v>
      </c>
      <c r="L42" s="252"/>
      <c r="M42" s="251" t="s">
        <v>249</v>
      </c>
      <c r="N42" s="252"/>
      <c r="O42" s="251" t="s">
        <v>81</v>
      </c>
      <c r="P42" s="252"/>
      <c r="Q42" s="251" t="s">
        <v>79</v>
      </c>
      <c r="R42" s="252"/>
      <c r="S42" s="251" t="s">
        <v>77</v>
      </c>
      <c r="T42" s="252"/>
      <c r="U42" s="251" t="s">
        <v>75</v>
      </c>
      <c r="V42" s="252"/>
      <c r="W42" s="251" t="s">
        <v>73</v>
      </c>
      <c r="X42" s="252"/>
      <c r="Y42" s="251" t="s">
        <v>70</v>
      </c>
      <c r="Z42" s="252"/>
      <c r="AA42" s="253" t="s">
        <v>362</v>
      </c>
      <c r="AB42" s="252"/>
      <c r="AC42" s="251" t="s">
        <v>363</v>
      </c>
      <c r="AD42" s="254"/>
      <c r="AE42" s="251" t="s">
        <v>364</v>
      </c>
      <c r="AF42" s="252"/>
      <c r="AG42" s="251" t="s">
        <v>365</v>
      </c>
      <c r="AH42" s="254"/>
      <c r="AI42" s="299" t="s">
        <v>366</v>
      </c>
      <c r="AJ42" s="254"/>
      <c r="AK42" s="251" t="s">
        <v>57</v>
      </c>
      <c r="AL42" s="254"/>
      <c r="AM42" s="251" t="s">
        <v>55</v>
      </c>
      <c r="AN42" s="254"/>
      <c r="AO42" s="251" t="s">
        <v>52</v>
      </c>
      <c r="AP42" s="255"/>
      <c r="AQ42" s="299" t="s">
        <v>367</v>
      </c>
      <c r="AR42" s="255"/>
      <c r="AS42" s="251" t="s">
        <v>40</v>
      </c>
      <c r="AT42" s="254"/>
      <c r="AU42" s="251" t="s">
        <v>48</v>
      </c>
      <c r="AV42" s="254"/>
      <c r="AW42" s="251" t="s">
        <v>45</v>
      </c>
      <c r="AX42" s="254"/>
      <c r="AY42" s="455" t="s">
        <v>368</v>
      </c>
      <c r="AZ42" s="455"/>
      <c r="BA42" s="255"/>
      <c r="BB42" s="251" t="s">
        <v>13</v>
      </c>
      <c r="BD42" s="251" t="s">
        <v>11</v>
      </c>
      <c r="BF42" s="251" t="s">
        <v>7</v>
      </c>
      <c r="BH42" s="251" t="s">
        <v>2</v>
      </c>
      <c r="BI42" s="255"/>
      <c r="BJ42" s="251" t="s">
        <v>246</v>
      </c>
      <c r="BL42" s="251" t="s">
        <v>33</v>
      </c>
      <c r="BM42" s="252"/>
      <c r="BN42" s="251" t="s">
        <v>31</v>
      </c>
      <c r="BO42" s="252"/>
      <c r="BP42" s="251" t="s">
        <v>369</v>
      </c>
      <c r="BQ42" s="252"/>
      <c r="BR42" s="251" t="s">
        <v>245</v>
      </c>
      <c r="BT42" s="251" t="s">
        <v>28</v>
      </c>
      <c r="BV42" s="251" t="s">
        <v>24</v>
      </c>
      <c r="BX42" s="251" t="s">
        <v>22</v>
      </c>
      <c r="BY42" s="252"/>
      <c r="BZ42" s="251" t="s">
        <v>188</v>
      </c>
      <c r="CA42" s="252"/>
      <c r="CB42" s="251" t="s">
        <v>186</v>
      </c>
      <c r="CD42" s="251" t="s">
        <v>184</v>
      </c>
      <c r="CE42" s="252"/>
      <c r="CF42" s="251" t="s">
        <v>180</v>
      </c>
      <c r="CG42" s="252"/>
      <c r="CH42" s="251" t="s">
        <v>177</v>
      </c>
      <c r="CI42" s="256"/>
      <c r="CJ42" s="251" t="s">
        <v>175</v>
      </c>
      <c r="CL42" s="251" t="s">
        <v>173</v>
      </c>
      <c r="CN42" s="251" t="s">
        <v>171</v>
      </c>
      <c r="CP42" s="301" t="s">
        <v>370</v>
      </c>
      <c r="CR42" s="251" t="s">
        <v>167</v>
      </c>
      <c r="CT42" s="251" t="s">
        <v>165</v>
      </c>
      <c r="CV42" s="251" t="s">
        <v>163</v>
      </c>
      <c r="CX42" s="251" t="s">
        <v>160</v>
      </c>
      <c r="CZ42" s="251" t="s">
        <v>158</v>
      </c>
      <c r="DB42" s="251" t="s">
        <v>156</v>
      </c>
      <c r="DD42" s="251" t="s">
        <v>154</v>
      </c>
      <c r="DF42" s="251" t="s">
        <v>152</v>
      </c>
      <c r="DH42" s="251" t="s">
        <v>150</v>
      </c>
      <c r="DJ42" s="251" t="s">
        <v>148</v>
      </c>
      <c r="DK42" s="255"/>
      <c r="DL42" s="251" t="s">
        <v>145</v>
      </c>
      <c r="DN42" s="299" t="s">
        <v>371</v>
      </c>
      <c r="DP42" s="299" t="s">
        <v>372</v>
      </c>
      <c r="DR42" s="251" t="s">
        <v>141</v>
      </c>
      <c r="DT42" s="251" t="s">
        <v>139</v>
      </c>
      <c r="DV42" s="251" t="s">
        <v>137</v>
      </c>
      <c r="DX42" s="251" t="s">
        <v>133</v>
      </c>
      <c r="DZ42" s="251" t="s">
        <v>131</v>
      </c>
      <c r="EB42" s="251" t="s">
        <v>129</v>
      </c>
      <c r="ED42" s="251" t="s">
        <v>127</v>
      </c>
      <c r="EF42" s="251" t="s">
        <v>124</v>
      </c>
      <c r="EH42" s="251" t="s">
        <v>120</v>
      </c>
      <c r="EJ42" s="251" t="s">
        <v>116</v>
      </c>
      <c r="EL42" s="251" t="s">
        <v>113</v>
      </c>
      <c r="EN42" s="251" t="s">
        <v>109</v>
      </c>
      <c r="EP42" s="251" t="s">
        <v>105</v>
      </c>
      <c r="ER42" s="299" t="s">
        <v>103</v>
      </c>
      <c r="ET42" s="251" t="s">
        <v>99</v>
      </c>
    </row>
    <row r="43" spans="1:150" s="193" customFormat="1" ht="15" customHeight="1" x14ac:dyDescent="0.2">
      <c r="A43" s="242"/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8"/>
    </row>
    <row r="44" spans="1:150" s="259" customFormat="1" ht="293.25" customHeight="1" x14ac:dyDescent="0.2">
      <c r="A44" s="200" t="s">
        <v>373</v>
      </c>
      <c r="C44" s="260" t="s">
        <v>92</v>
      </c>
      <c r="E44" s="261" t="s">
        <v>374</v>
      </c>
      <c r="F44" s="262"/>
      <c r="G44" s="261" t="s">
        <v>88</v>
      </c>
      <c r="H44" s="263"/>
      <c r="I44" s="261" t="s">
        <v>86</v>
      </c>
      <c r="J44" s="262"/>
      <c r="K44" s="261" t="s">
        <v>375</v>
      </c>
      <c r="L44" s="263"/>
      <c r="M44" s="261" t="s">
        <v>250</v>
      </c>
      <c r="N44" s="263"/>
      <c r="O44" s="264" t="s">
        <v>376</v>
      </c>
      <c r="Q44" s="264" t="s">
        <v>78</v>
      </c>
      <c r="R44" s="262"/>
      <c r="S44" s="264" t="s">
        <v>76</v>
      </c>
      <c r="T44" s="263"/>
      <c r="U44" s="264" t="s">
        <v>377</v>
      </c>
      <c r="V44" s="263"/>
      <c r="W44" s="264" t="s">
        <v>378</v>
      </c>
      <c r="X44" s="263"/>
      <c r="Y44" s="261" t="s">
        <v>69</v>
      </c>
      <c r="Z44" s="263"/>
      <c r="AA44" s="261" t="s">
        <v>64</v>
      </c>
      <c r="AB44" s="263"/>
      <c r="AC44" s="261" t="s">
        <v>62</v>
      </c>
      <c r="AD44" s="262"/>
      <c r="AE44" s="261" t="s">
        <v>60</v>
      </c>
      <c r="AF44" s="263"/>
      <c r="AG44" s="261" t="s">
        <v>58</v>
      </c>
      <c r="AH44" s="262"/>
      <c r="AI44" s="261" t="s">
        <v>379</v>
      </c>
      <c r="AJ44" s="263"/>
      <c r="AK44" s="261" t="s">
        <v>56</v>
      </c>
      <c r="AL44" s="263"/>
      <c r="AM44" s="261" t="s">
        <v>54</v>
      </c>
      <c r="AN44" s="263"/>
      <c r="AO44" s="261" t="s">
        <v>51</v>
      </c>
      <c r="AP44" s="265"/>
      <c r="AQ44" s="261" t="s">
        <v>380</v>
      </c>
      <c r="AR44" s="265"/>
      <c r="AS44" s="261" t="s">
        <v>39</v>
      </c>
      <c r="AT44" s="263"/>
      <c r="AU44" s="261" t="s">
        <v>47</v>
      </c>
      <c r="AV44" s="263"/>
      <c r="AW44" s="261" t="s">
        <v>44</v>
      </c>
      <c r="AX44" s="263"/>
      <c r="AY44" s="453" t="s">
        <v>381</v>
      </c>
      <c r="AZ44" s="453"/>
      <c r="BA44" s="265"/>
      <c r="BB44" s="261" t="s">
        <v>12</v>
      </c>
      <c r="BD44" s="261" t="s">
        <v>382</v>
      </c>
      <c r="BF44" s="261" t="s">
        <v>6</v>
      </c>
      <c r="BH44" s="261" t="s">
        <v>1</v>
      </c>
      <c r="BI44" s="265"/>
      <c r="BJ44" s="261" t="s">
        <v>247</v>
      </c>
      <c r="BK44" s="266"/>
      <c r="BL44" s="261" t="s">
        <v>32</v>
      </c>
      <c r="BM44" s="267"/>
      <c r="BN44" s="261" t="s">
        <v>30</v>
      </c>
      <c r="BO44" s="267"/>
      <c r="BP44" s="268" t="s">
        <v>383</v>
      </c>
      <c r="BQ44" s="267"/>
      <c r="BR44" s="261" t="s">
        <v>384</v>
      </c>
      <c r="BT44" s="261" t="s">
        <v>27</v>
      </c>
      <c r="BV44" s="261" t="s">
        <v>260</v>
      </c>
      <c r="BX44" s="261" t="s">
        <v>21</v>
      </c>
      <c r="BY44" s="267"/>
      <c r="BZ44" s="261" t="s">
        <v>385</v>
      </c>
      <c r="CA44" s="267"/>
      <c r="CB44" s="261" t="s">
        <v>185</v>
      </c>
      <c r="CD44" s="261" t="s">
        <v>183</v>
      </c>
      <c r="CE44" s="267"/>
      <c r="CF44" s="261" t="s">
        <v>179</v>
      </c>
      <c r="CG44" s="267"/>
      <c r="CH44" s="261" t="s">
        <v>176</v>
      </c>
      <c r="CI44" s="269"/>
      <c r="CJ44" s="261" t="s">
        <v>174</v>
      </c>
      <c r="CL44" s="261" t="s">
        <v>172</v>
      </c>
      <c r="CN44" s="261" t="s">
        <v>170</v>
      </c>
      <c r="CP44" s="261" t="s">
        <v>386</v>
      </c>
      <c r="CR44" s="261" t="s">
        <v>166</v>
      </c>
      <c r="CT44" s="261" t="s">
        <v>164</v>
      </c>
      <c r="CV44" s="261" t="s">
        <v>162</v>
      </c>
      <c r="CX44" s="261" t="s">
        <v>387</v>
      </c>
      <c r="CZ44" s="261" t="s">
        <v>388</v>
      </c>
      <c r="DB44" s="261" t="s">
        <v>389</v>
      </c>
      <c r="DD44" s="261" t="s">
        <v>390</v>
      </c>
      <c r="DF44" s="261" t="s">
        <v>391</v>
      </c>
      <c r="DH44" s="261" t="s">
        <v>149</v>
      </c>
      <c r="DJ44" s="261" t="s">
        <v>147</v>
      </c>
      <c r="DK44" s="255"/>
      <c r="DL44" s="261" t="s">
        <v>144</v>
      </c>
      <c r="DN44" s="261" t="s">
        <v>392</v>
      </c>
      <c r="DP44" s="261" t="s">
        <v>393</v>
      </c>
      <c r="DR44" s="261" t="s">
        <v>140</v>
      </c>
      <c r="DT44" s="261" t="s">
        <v>138</v>
      </c>
      <c r="DV44" s="261" t="s">
        <v>136</v>
      </c>
      <c r="DX44" s="261" t="s">
        <v>132</v>
      </c>
      <c r="DZ44" s="261" t="s">
        <v>130</v>
      </c>
      <c r="EB44" s="261" t="s">
        <v>128</v>
      </c>
      <c r="ED44" s="261" t="s">
        <v>394</v>
      </c>
      <c r="EF44" s="261" t="s">
        <v>395</v>
      </c>
      <c r="EH44" s="261" t="s">
        <v>119</v>
      </c>
      <c r="EJ44" s="261" t="s">
        <v>115</v>
      </c>
      <c r="EL44" s="261" t="s">
        <v>112</v>
      </c>
      <c r="EN44" s="261" t="s">
        <v>108</v>
      </c>
      <c r="EP44" s="261" t="s">
        <v>104</v>
      </c>
      <c r="ER44" s="261" t="s">
        <v>102</v>
      </c>
      <c r="ET44" s="261" t="s">
        <v>98</v>
      </c>
    </row>
    <row r="46" spans="1:150" s="271" customFormat="1" ht="24" customHeight="1" x14ac:dyDescent="0.25">
      <c r="A46" s="270" t="s">
        <v>396</v>
      </c>
      <c r="C46" s="271" t="str">
        <f>'Realisasi Kegiatan&amp;SubKeg'!$I63&amp;" "&amp;'Realisasi Kegiatan&amp;SubKeg'!$J63</f>
        <v>2 Dokumen</v>
      </c>
      <c r="E46" s="271" t="str">
        <f>'Realisasi Kegiatan&amp;SubKeg'!$I64&amp;" "&amp;'Realisasi Kegiatan&amp;SubKeg'!$J64</f>
        <v>8 Dokumen</v>
      </c>
      <c r="G46" s="271" t="str">
        <f>'Realisasi Kegiatan&amp;SubKeg'!$I65&amp;" "&amp;'Realisasi Kegiatan&amp;SubKeg'!$J65</f>
        <v>1 Dokumen</v>
      </c>
      <c r="I46" s="271" t="str">
        <f>'Realisasi Kegiatan&amp;SubKeg'!$I66&amp;" "&amp;'Realisasi Kegiatan&amp;SubKeg'!$J66</f>
        <v>4 Dokumen</v>
      </c>
      <c r="K46" s="289">
        <v>0</v>
      </c>
      <c r="M46" s="271" t="str">
        <f>'Realisasi Kegiatan&amp;SubKeg'!$I67&amp;" "&amp;'Realisasi Kegiatan&amp;SubKeg'!$J67</f>
        <v>32400 Orang</v>
      </c>
      <c r="O46" s="271" t="str">
        <f>'Realisasi Kegiatan&amp;SubKeg'!$I71&amp;" "&amp;'Realisasi Kegiatan&amp;SubKeg'!$J71</f>
        <v>4 Dokumen</v>
      </c>
      <c r="Q46" s="271" t="str">
        <f>'Realisasi Kegiatan&amp;SubKeg'!$I72&amp;" "&amp;'Realisasi Kegiatan&amp;SubKeg'!$J72</f>
        <v>4 Dokumen</v>
      </c>
      <c r="S46" s="271" t="str">
        <f>'Realisasi Kegiatan&amp;SubKeg'!$I73&amp;" "&amp;'Realisasi Kegiatan&amp;SubKeg'!$J73</f>
        <v>4 Dokumen</v>
      </c>
      <c r="U46" s="271" t="str">
        <f>'Realisasi Kegiatan&amp;SubKeg'!$I74&amp;" "&amp;'Realisasi Kegiatan&amp;SubKeg'!$J74</f>
        <v>4 Dokumen</v>
      </c>
      <c r="W46" s="271" t="str">
        <f>'Realisasi Kegiatan&amp;SubKeg'!$I75&amp;" "&amp;'Realisasi Kegiatan&amp;SubKeg'!$J75</f>
        <v>2 Dokumen</v>
      </c>
      <c r="Y46" s="271" t="str">
        <f>'Realisasi Kegiatan&amp;SubKeg'!$I76&amp;" "&amp;'Realisasi Kegiatan&amp;SubKeg'!$J76</f>
        <v>4 Dokumen</v>
      </c>
      <c r="AA46" s="271" t="str">
        <f>'Realisasi Kegiatan&amp;SubKeg'!$I79&amp;" "&amp;'Realisasi Kegiatan&amp;SubKeg'!$J79</f>
        <v>48 Laporan</v>
      </c>
      <c r="AC46" s="271" t="str">
        <f>'Realisasi Kegiatan&amp;SubKeg'!$I80&amp;" "&amp;'Realisasi Kegiatan&amp;SubKeg'!$J80</f>
        <v>48 Laporan</v>
      </c>
      <c r="AE46" s="271" t="str">
        <f>'Realisasi Kegiatan&amp;SubKeg'!$I1&amp;" "&amp;'Realisasi Kegiatan&amp;SubKeg'!$J81</f>
        <v xml:space="preserve"> Laporan</v>
      </c>
      <c r="AG46" s="271" t="str">
        <f>'Realisasi Kegiatan&amp;SubKeg'!$I82&amp;" "&amp;'Realisasi Kegiatan&amp;SubKeg'!$J82</f>
        <v>48 Laporan</v>
      </c>
      <c r="AI46" s="289" t="s">
        <v>412</v>
      </c>
      <c r="AK46" s="271" t="str">
        <f>'Realisasi Kegiatan&amp;SubKeg'!$I83&amp;" "&amp;'Realisasi Kegiatan&amp;SubKeg'!$J83</f>
        <v>2 Dokumen</v>
      </c>
      <c r="AM46" s="271" t="str">
        <f>'Realisasi Kegiatan&amp;SubKeg'!$I84&amp;" "&amp;'Realisasi Kegiatan&amp;SubKeg'!$J84</f>
        <v>6 Dokumen</v>
      </c>
      <c r="AO46" s="271" t="str">
        <f>'Realisasi Kegiatan&amp;SubKeg'!$I85&amp;" "&amp;'Realisasi Kegiatan&amp;SubKeg'!$J85</f>
        <v>4 Dokumen</v>
      </c>
      <c r="AQ46" s="289" t="s">
        <v>412</v>
      </c>
      <c r="AS46" s="271" t="str">
        <f>'Realisasi Kegiatan&amp;SubKeg'!$I90&amp;" "&amp;'Realisasi Kegiatan&amp;SubKeg'!$J90</f>
        <v>4 Laporan</v>
      </c>
      <c r="AU46" s="271" t="str">
        <f>'Realisasi Kegiatan&amp;SubKeg'!$I97&amp;" "&amp;'Realisasi Kegiatan&amp;SubKeg'!$J97</f>
        <v>6 Dokumen</v>
      </c>
      <c r="AW46" s="271" t="str">
        <f>'Realisasi Kegiatan&amp;SubKeg'!$I88&amp;" "&amp;'Realisasi Kegiatan&amp;SubKeg'!$J88</f>
        <v>3 Dokumen</v>
      </c>
      <c r="AY46" s="289" t="s">
        <v>397</v>
      </c>
      <c r="BB46" s="271" t="str">
        <f>'Realisasi Kegiatan&amp;SubKeg'!$I104&amp;" "&amp;'Realisasi Kegiatan&amp;SubKeg'!$J104</f>
        <v>16 Dokumen</v>
      </c>
      <c r="BD46" s="271" t="str">
        <f>'Realisasi Kegiatan&amp;SubKeg'!$I105&amp;" "&amp;'Realisasi Kegiatan&amp;SubKeg'!$J105</f>
        <v>5 Laporan</v>
      </c>
      <c r="BF46" s="271" t="str">
        <f>'Realisasi Kegiatan&amp;SubKeg'!$I106&amp;" "&amp;'Realisasi Kegiatan&amp;SubKeg'!$J106</f>
        <v>12 Dokumen</v>
      </c>
      <c r="BH46" s="271" t="str">
        <f>'Realisasi Kegiatan&amp;SubKeg'!$I107&amp;" "&amp;'Realisasi Kegiatan&amp;SubKeg'!$J107</f>
        <v>108 Dokumen</v>
      </c>
      <c r="BJ46" s="271" t="str">
        <f>'Realisasi Kegiatan&amp;SubKeg'!$I108&amp;" "&amp;'Realisasi Kegiatan&amp;SubKeg'!$J108</f>
        <v>2 Dokumen</v>
      </c>
      <c r="BL46" s="271" t="str">
        <f>'Realisasi Kegiatan&amp;SubKeg'!$I96&amp;" "&amp;'Realisasi Kegiatan&amp;SubKeg'!$J96</f>
        <v>2 Dokumen</v>
      </c>
      <c r="BN46" s="271" t="str">
        <f>'Realisasi Kegiatan&amp;SubKeg'!$I97&amp;" "&amp;'Realisasi Kegiatan&amp;SubKeg'!$J97</f>
        <v>6 Dokumen</v>
      </c>
      <c r="BP46" s="271" t="str">
        <f>'Realisasi Kegiatan&amp;SubKeg'!$I102&amp;" "&amp;'Realisasi Kegiatan&amp;SubKeg'!$J102</f>
        <v>420 Dokumen</v>
      </c>
      <c r="BR46" s="271" t="str">
        <f>'Realisasi Kegiatan&amp;SubKeg'!$I98&amp;" "&amp;'Realisasi Kegiatan&amp;SubKeg'!$J98</f>
        <v>9 Orang</v>
      </c>
      <c r="BT46" s="271" t="str">
        <f>'Realisasi Kegiatan&amp;SubKeg'!$I99&amp;" "&amp;'Realisasi Kegiatan&amp;SubKeg'!$J99</f>
        <v>6 Orang</v>
      </c>
      <c r="BV46" s="271" t="str">
        <f>'Realisasi Kegiatan&amp;SubKeg'!$I100&amp;" "&amp;'Realisasi Kegiatan&amp;SubKeg'!$J100</f>
        <v>24 Dokumen</v>
      </c>
      <c r="BX46" s="271" t="str">
        <f>'Realisasi Kegiatan&amp;SubKeg'!$I101&amp;" "&amp;'Realisasi Kegiatan&amp;SubKeg'!$J101</f>
        <v>1 Dokumen</v>
      </c>
      <c r="BZ46" s="271" t="str">
        <f>'Realisasi Kegiatan&amp;SubKeg'!$I16&amp;" "&amp;'Realisasi Kegiatan&amp;SubKeg'!$J16</f>
        <v>8 Dokumen</v>
      </c>
      <c r="CB46" s="271" t="str">
        <f>'Realisasi Kegiatan&amp;SubKeg'!$I17&amp;" "&amp;'Realisasi Kegiatan&amp;SubKeg'!$J17</f>
        <v>17 Laporan</v>
      </c>
      <c r="CD46" s="271" t="str">
        <f>'Realisasi Kegiatan&amp;SubKeg'!$I18&amp;" "&amp;'Realisasi Kegiatan&amp;SubKeg'!$J18</f>
        <v>4 Laporan</v>
      </c>
      <c r="CF46" s="271" t="str">
        <f>'Realisasi Kegiatan&amp;SubKeg'!$I20&amp;" "&amp;'Realisasi Kegiatan&amp;SubKeg'!$J20</f>
        <v>30 Orang/bulan</v>
      </c>
      <c r="CH46" s="271" t="str">
        <f>'Realisasi Kegiatan&amp;SubKeg'!$I21&amp;" "&amp;'Realisasi Kegiatan&amp;SubKeg'!$J21</f>
        <v>24 Dokumen</v>
      </c>
      <c r="CJ46" s="271" t="str">
        <f>'Realisasi Kegiatan&amp;SubKeg'!$I22&amp;" "&amp;'Realisasi Kegiatan&amp;SubKeg'!$J22</f>
        <v>5 Laporan</v>
      </c>
      <c r="CL46" s="271" t="str">
        <f>'Realisasi Kegiatan&amp;SubKeg'!$I23&amp;" "&amp;'Realisasi Kegiatan&amp;SubKeg'!$J23</f>
        <v>9 Laporan</v>
      </c>
      <c r="CN46" s="271" t="str">
        <f>'Realisasi Kegiatan&amp;SubKeg'!$I24&amp;" "&amp;'Realisasi Kegiatan&amp;SubKeg'!$J24</f>
        <v>1 Dokumen</v>
      </c>
      <c r="CP46" s="289" t="s">
        <v>398</v>
      </c>
      <c r="CR46" s="271" t="str">
        <f>'Realisasi Kegiatan&amp;SubKeg'!$I27&amp;" "&amp;'Realisasi Kegiatan&amp;SubKeg'!$J27</f>
        <v>17 Dokumen</v>
      </c>
      <c r="CT46" s="271" t="str">
        <f>'Realisasi Kegiatan&amp;SubKeg'!$I28&amp;" "&amp;'Realisasi Kegiatan&amp;SubKeg'!$J28</f>
        <v>151 Orang</v>
      </c>
      <c r="CV46" s="271" t="str">
        <f>'Realisasi Kegiatan&amp;SubKeg'!$I29&amp;" "&amp;'Realisasi Kegiatan&amp;SubKeg'!$J29</f>
        <v>15 Orang</v>
      </c>
      <c r="CX46" s="271" t="str">
        <f>'Realisasi Kegiatan&amp;SubKeg'!$I31&amp;" "&amp;'Realisasi Kegiatan&amp;SubKeg'!$J31</f>
        <v>1 Paket</v>
      </c>
      <c r="CZ46" s="271" t="str">
        <f>'Realisasi Kegiatan&amp;SubKeg'!$I32&amp;" "&amp;'Realisasi Kegiatan&amp;SubKeg'!$J32</f>
        <v>3 Paket</v>
      </c>
      <c r="DB46" s="271" t="str">
        <f>'Realisasi Kegiatan&amp;SubKeg'!$I33&amp;" "&amp;'Realisasi Kegiatan&amp;SubKeg'!$J33</f>
        <v>2 Paket</v>
      </c>
      <c r="DD46" s="271" t="str">
        <f>'Realisasi Kegiatan&amp;SubKeg'!$I34&amp;" "&amp;'Realisasi Kegiatan&amp;SubKeg'!$J34</f>
        <v>60 Paket</v>
      </c>
      <c r="DF46" s="271" t="str">
        <f>'Realisasi Kegiatan&amp;SubKeg'!$I35&amp;" "&amp;'Realisasi Kegiatan&amp;SubKeg'!$J35</f>
        <v>7 Paket</v>
      </c>
      <c r="DH46" s="271" t="str">
        <f>'Realisasi Kegiatan&amp;SubKeg'!$I36&amp;" "&amp;'Realisasi Kegiatan&amp;SubKeg'!$J36</f>
        <v>360 Laporan</v>
      </c>
      <c r="DJ46" s="271" t="str">
        <f>'Realisasi Kegiatan&amp;SubKeg'!$I37&amp;" "&amp;'Realisasi Kegiatan&amp;SubKeg'!$J37</f>
        <v>20 Laporan</v>
      </c>
      <c r="DL46" s="271" t="str">
        <f>'Realisasi Kegiatan&amp;SubKeg'!$I38&amp;" "&amp;'Realisasi Kegiatan&amp;SubKeg'!$J38</f>
        <v>4 Dokumen</v>
      </c>
      <c r="DN46" s="289" t="s">
        <v>413</v>
      </c>
      <c r="DO46" s="289"/>
      <c r="DP46" s="289" t="s">
        <v>413</v>
      </c>
      <c r="DR46" s="271" t="str">
        <f>'Realisasi Kegiatan&amp;SubKeg'!$I40&amp;" "&amp;'Realisasi Kegiatan&amp;SubKeg'!$J40</f>
        <v>90 Laporan</v>
      </c>
      <c r="DT46" s="271" t="str">
        <f>'Realisasi Kegiatan&amp;SubKeg'!$I41&amp;" "&amp;'Realisasi Kegiatan&amp;SubKeg'!$J41</f>
        <v>12 Laporan</v>
      </c>
      <c r="DV46" s="271" t="str">
        <f>'Realisasi Kegiatan&amp;SubKeg'!$I42&amp;" "&amp;'Realisasi Kegiatan&amp;SubKeg'!$J42</f>
        <v>39 Laporan</v>
      </c>
      <c r="DX46" s="271" t="str">
        <f>'Realisasi Kegiatan&amp;SubKeg'!$I44&amp;" "&amp;'Realisasi Kegiatan&amp;SubKeg'!$J44</f>
        <v>4 Unit</v>
      </c>
      <c r="DZ46" s="271" t="str">
        <f>'Realisasi Kegiatan&amp;SubKeg'!$I45&amp;" "&amp;'Realisasi Kegiatan&amp;SubKeg'!$J45</f>
        <v>18 Unit</v>
      </c>
      <c r="EB46" s="271" t="str">
        <f>'Realisasi Kegiatan&amp;SubKeg'!$I46&amp;" "&amp;'Realisasi Kegiatan&amp;SubKeg'!$J46</f>
        <v>25 Unit</v>
      </c>
      <c r="ED46" s="271" t="str">
        <f>'Realisasi Kegiatan&amp;SubKeg'!$I47&amp;" "&amp;'Realisasi Kegiatan&amp;SubKeg'!$J47</f>
        <v>55 Unit</v>
      </c>
      <c r="EF46" s="271" t="str">
        <f>'Realisasi Kegiatan&amp;SubKeg'!$I48&amp;" "&amp;'Realisasi Kegiatan&amp;SubKeg'!$J48</f>
        <v>2 Unit</v>
      </c>
      <c r="EH46" s="271" t="str">
        <f>'Realisasi Kegiatan&amp;SubKeg'!$I49&amp;" "&amp;'Realisasi Kegiatan&amp;SubKeg'!$J49</f>
        <v>4 Unit</v>
      </c>
      <c r="EJ46" s="271" t="str">
        <f>'Realisasi Kegiatan&amp;SubKeg'!$I52&amp;" "&amp;'Realisasi Kegiatan&amp;SubKeg'!$J52</f>
        <v>50 Orang/Bulan</v>
      </c>
      <c r="EL46" s="271" t="str">
        <f>'Realisasi Kegiatan&amp;SubKeg'!$I53&amp;" "&amp;'Realisasi Kegiatan&amp;SubKeg'!$J53</f>
        <v>5 Paket</v>
      </c>
      <c r="EN46" s="271" t="str">
        <f>'Realisasi Kegiatan&amp;SubKeg'!$I54&amp;" "&amp;'Realisasi Kegiatan&amp;SubKeg'!$J54</f>
        <v>50 Orang</v>
      </c>
      <c r="EP46" s="271" t="str">
        <f>'Realisasi Kegiatan&amp;SubKeg'!$I56&amp;" "&amp;'Realisasi Kegiatan&amp;SubKeg'!$J56</f>
        <v>10 Dokumen</v>
      </c>
      <c r="ER46" s="289" t="s">
        <v>412</v>
      </c>
      <c r="ET46" s="271" t="str">
        <f>'Realisasi Kegiatan&amp;SubKeg'!$I58&amp;" "&amp;'Realisasi Kegiatan&amp;SubKeg'!$J58</f>
        <v>10 Laporan</v>
      </c>
    </row>
    <row r="47" spans="1:150" s="193" customFormat="1" ht="15.75" x14ac:dyDescent="0.2">
      <c r="A47" s="272"/>
      <c r="C47" s="217"/>
      <c r="D47" s="231"/>
      <c r="F47" s="231"/>
      <c r="H47" s="231"/>
      <c r="J47" s="231"/>
      <c r="K47" s="290"/>
      <c r="L47" s="231"/>
      <c r="M47" s="231"/>
      <c r="N47" s="231"/>
      <c r="P47" s="231"/>
      <c r="R47" s="231"/>
      <c r="T47" s="231"/>
      <c r="V47" s="231"/>
      <c r="X47" s="231"/>
      <c r="Z47" s="231"/>
      <c r="AB47" s="231"/>
      <c r="AD47" s="231"/>
      <c r="AF47" s="231"/>
      <c r="AH47" s="231"/>
      <c r="AI47" s="290"/>
      <c r="AJ47" s="231"/>
      <c r="AL47" s="231"/>
      <c r="AN47" s="231"/>
      <c r="AP47" s="231"/>
      <c r="AQ47" s="294"/>
      <c r="AR47" s="231"/>
      <c r="AS47" s="231"/>
      <c r="AY47" s="290"/>
      <c r="CP47" s="290"/>
      <c r="DN47" s="290"/>
      <c r="DO47" s="290"/>
      <c r="DP47" s="290"/>
      <c r="ER47" s="290"/>
    </row>
    <row r="48" spans="1:150" s="217" customFormat="1" ht="22.5" customHeight="1" x14ac:dyDescent="0.25">
      <c r="A48" s="273" t="s">
        <v>213</v>
      </c>
      <c r="C48" s="288">
        <f>'Realisasi Kegiatan&amp;SubKeg'!AI63</f>
        <v>1</v>
      </c>
      <c r="D48" s="271"/>
      <c r="E48" s="288">
        <f>'Realisasi Kegiatan&amp;SubKeg'!AI64</f>
        <v>15</v>
      </c>
      <c r="F48" s="271"/>
      <c r="G48" s="288">
        <f>'Realisasi Kegiatan&amp;SubKeg'!AI65</f>
        <v>0</v>
      </c>
      <c r="H48" s="271"/>
      <c r="I48" s="288">
        <f>'Realisasi Kegiatan&amp;SubKeg'!AI66</f>
        <v>1</v>
      </c>
      <c r="J48" s="271"/>
      <c r="K48" s="295">
        <v>0</v>
      </c>
      <c r="L48" s="271"/>
      <c r="M48" s="288">
        <f>'Realisasi Kegiatan&amp;SubKeg'!AI67</f>
        <v>15700</v>
      </c>
      <c r="N48" s="271"/>
      <c r="O48" s="288">
        <f>'Realisasi Kegiatan&amp;SubKeg'!$AI$71</f>
        <v>0</v>
      </c>
      <c r="P48" s="271"/>
      <c r="Q48" s="288">
        <f>'Realisasi Kegiatan&amp;SubKeg'!$AI$72</f>
        <v>0</v>
      </c>
      <c r="R48" s="271"/>
      <c r="S48" s="288">
        <f>'Realisasi Kegiatan&amp;SubKeg'!$AI$73</f>
        <v>0</v>
      </c>
      <c r="T48" s="271"/>
      <c r="U48" s="288">
        <f>'Realisasi Kegiatan&amp;SubKeg'!$AI$74</f>
        <v>0</v>
      </c>
      <c r="V48" s="271"/>
      <c r="W48" s="288">
        <f>'Realisasi Kegiatan&amp;SubKeg'!$AI$75</f>
        <v>1</v>
      </c>
      <c r="X48" s="271"/>
      <c r="Y48" s="288">
        <f>'Realisasi Kegiatan&amp;SubKeg'!$AI$76</f>
        <v>0</v>
      </c>
      <c r="Z48" s="271"/>
      <c r="AA48" s="288">
        <f>'Realisasi Kegiatan&amp;SubKeg'!$AI$79</f>
        <v>20</v>
      </c>
      <c r="AB48" s="271"/>
      <c r="AC48" s="288">
        <f>'Realisasi Kegiatan&amp;SubKeg'!$AI$80</f>
        <v>20</v>
      </c>
      <c r="AD48" s="271"/>
      <c r="AE48" s="288">
        <f>'Realisasi Kegiatan&amp;SubKeg'!$AI$81</f>
        <v>21</v>
      </c>
      <c r="AF48" s="271"/>
      <c r="AG48" s="288">
        <f>'Realisasi Kegiatan&amp;SubKeg'!$AI$82</f>
        <v>20</v>
      </c>
      <c r="AH48" s="271"/>
      <c r="AI48" s="295">
        <v>0</v>
      </c>
      <c r="AJ48" s="271"/>
      <c r="AK48" s="288">
        <f>'Realisasi Kegiatan&amp;SubKeg'!$AI$83</f>
        <v>0</v>
      </c>
      <c r="AL48" s="271"/>
      <c r="AM48" s="288">
        <f>'Realisasi Kegiatan&amp;SubKeg'!$AI$84</f>
        <v>2</v>
      </c>
      <c r="AN48" s="271"/>
      <c r="AO48" s="288">
        <f>'Realisasi Kegiatan&amp;SubKeg'!$AI$85</f>
        <v>6</v>
      </c>
      <c r="AP48" s="271"/>
      <c r="AQ48" s="291">
        <v>0</v>
      </c>
      <c r="AR48" s="271"/>
      <c r="AS48" s="288">
        <f>'Realisasi Kegiatan&amp;SubKeg'!$AI$90</f>
        <v>1</v>
      </c>
      <c r="AU48" s="288">
        <f>'Realisasi Kegiatan&amp;SubKeg'!$AI$97</f>
        <v>2</v>
      </c>
      <c r="AW48" s="288">
        <f>'Realisasi Kegiatan&amp;SubKeg'!$AI$88</f>
        <v>1</v>
      </c>
      <c r="AY48" s="291">
        <v>0</v>
      </c>
      <c r="BB48" s="288">
        <f>'Realisasi Kegiatan&amp;SubKeg'!$AI104</f>
        <v>16</v>
      </c>
      <c r="BD48" s="288">
        <f>'Realisasi Kegiatan&amp;SubKeg'!$AI105</f>
        <v>5</v>
      </c>
      <c r="BF48" s="288">
        <f>'Realisasi Kegiatan&amp;SubKeg'!$AI106</f>
        <v>6</v>
      </c>
      <c r="BH48" s="288">
        <f>'Realisasi Kegiatan&amp;SubKeg'!$AI107</f>
        <v>39</v>
      </c>
      <c r="BJ48" s="288">
        <f>'Realisasi Kegiatan&amp;SubKeg'!$AI108</f>
        <v>1</v>
      </c>
      <c r="BL48" s="288">
        <f>'Realisasi Kegiatan&amp;SubKeg'!$AI96</f>
        <v>0</v>
      </c>
      <c r="BN48" s="288">
        <f>'Realisasi Kegiatan&amp;SubKeg'!$AI97</f>
        <v>2</v>
      </c>
      <c r="BP48" s="288">
        <f>'Realisasi Kegiatan&amp;SubKeg'!$AI102</f>
        <v>170</v>
      </c>
      <c r="BR48" s="288">
        <f>'Realisasi Kegiatan&amp;SubKeg'!$AI98</f>
        <v>1</v>
      </c>
      <c r="BT48" s="288">
        <f>'Realisasi Kegiatan&amp;SubKeg'!$AI99</f>
        <v>6</v>
      </c>
      <c r="BV48" s="288">
        <f>'Realisasi Kegiatan&amp;SubKeg'!$AI100</f>
        <v>10</v>
      </c>
      <c r="BX48" s="288">
        <f>'Realisasi Kegiatan&amp;SubKeg'!$AI101</f>
        <v>1</v>
      </c>
      <c r="BZ48" s="288">
        <f>'Realisasi Kegiatan&amp;SubKeg'!$AI16</f>
        <v>3</v>
      </c>
      <c r="CB48" s="288">
        <f>'Realisasi Kegiatan&amp;SubKeg'!$AI17</f>
        <v>8</v>
      </c>
      <c r="CD48" s="288">
        <f>'Realisasi Kegiatan&amp;SubKeg'!$AI18</f>
        <v>3</v>
      </c>
      <c r="CF48" s="288">
        <f>'Realisasi Kegiatan&amp;SubKeg'!$AI20</f>
        <v>46</v>
      </c>
      <c r="CH48" s="288">
        <f>'Realisasi Kegiatan&amp;SubKeg'!$AI21</f>
        <v>10</v>
      </c>
      <c r="CJ48" s="288">
        <f>'Realisasi Kegiatan&amp;SubKeg'!$AI22</f>
        <v>5</v>
      </c>
      <c r="CL48" s="288">
        <f>'Realisasi Kegiatan&amp;SubKeg'!$AI23</f>
        <v>9</v>
      </c>
      <c r="CN48" s="288">
        <f>'Realisasi Kegiatan&amp;SubKeg'!$AI24</f>
        <v>0</v>
      </c>
      <c r="CP48" s="291">
        <v>0</v>
      </c>
      <c r="CR48" s="288">
        <f>'Realisasi Kegiatan&amp;SubKeg'!$AI27</f>
        <v>10</v>
      </c>
      <c r="CT48" s="288">
        <f>'Realisasi Kegiatan&amp;SubKeg'!$AI28</f>
        <v>1</v>
      </c>
      <c r="CV48" s="288">
        <f>'Realisasi Kegiatan&amp;SubKeg'!$AI29</f>
        <v>0</v>
      </c>
      <c r="CX48" s="288">
        <f>'Realisasi Kegiatan&amp;SubKeg'!$AI31</f>
        <v>0</v>
      </c>
      <c r="CZ48" s="288">
        <f>'Realisasi Kegiatan&amp;SubKeg'!$AI32</f>
        <v>3</v>
      </c>
      <c r="DB48" s="288">
        <f>'Realisasi Kegiatan&amp;SubKeg'!$AI33</f>
        <v>2</v>
      </c>
      <c r="DD48" s="288">
        <f>'Realisasi Kegiatan&amp;SubKeg'!$AI34</f>
        <v>23</v>
      </c>
      <c r="DF48" s="288">
        <f>'Realisasi Kegiatan&amp;SubKeg'!$AI35</f>
        <v>4</v>
      </c>
      <c r="DH48" s="288">
        <f>'Realisasi Kegiatan&amp;SubKeg'!$AI36</f>
        <v>234</v>
      </c>
      <c r="DJ48" s="288">
        <f>'Realisasi Kegiatan&amp;SubKeg'!$AI37</f>
        <v>7</v>
      </c>
      <c r="DL48" s="288">
        <f>'Realisasi Kegiatan&amp;SubKeg'!$AI38</f>
        <v>3</v>
      </c>
      <c r="DN48" s="291">
        <v>0</v>
      </c>
      <c r="DO48" s="292"/>
      <c r="DP48" s="291">
        <v>0</v>
      </c>
      <c r="DR48" s="288">
        <f>'Realisasi Kegiatan&amp;SubKeg'!$AI40</f>
        <v>29</v>
      </c>
      <c r="DT48" s="288">
        <f>'Realisasi Kegiatan&amp;SubKeg'!$AI41</f>
        <v>5</v>
      </c>
      <c r="DV48" s="288">
        <f>'Realisasi Kegiatan&amp;SubKeg'!$AI42</f>
        <v>39</v>
      </c>
      <c r="DX48" s="288">
        <f>'Realisasi Kegiatan&amp;SubKeg'!$AI44</f>
        <v>4</v>
      </c>
      <c r="DZ48" s="288">
        <f>'Realisasi Kegiatan&amp;SubKeg'!$AI45</f>
        <v>16</v>
      </c>
      <c r="EB48" s="288">
        <f>'Realisasi Kegiatan&amp;SubKeg'!$AI46</f>
        <v>10</v>
      </c>
      <c r="ED48" s="288">
        <f>'Realisasi Kegiatan&amp;SubKeg'!$AI47</f>
        <v>62</v>
      </c>
      <c r="EF48" s="288">
        <f>'Realisasi Kegiatan&amp;SubKeg'!$AI48</f>
        <v>1</v>
      </c>
      <c r="EH48" s="288">
        <f>'Realisasi Kegiatan&amp;SubKeg'!$AI49</f>
        <v>1</v>
      </c>
      <c r="EJ48" s="288">
        <f>'Realisasi Kegiatan&amp;SubKeg'!$AI52</f>
        <v>50</v>
      </c>
      <c r="EL48" s="288">
        <f>'Realisasi Kegiatan&amp;SubKeg'!$AI53</f>
        <v>0</v>
      </c>
      <c r="EN48" s="288">
        <f>'Realisasi Kegiatan&amp;SubKeg'!$AI54</f>
        <v>7</v>
      </c>
      <c r="EP48" s="288">
        <f>'Realisasi Kegiatan&amp;SubKeg'!$AI56</f>
        <v>2</v>
      </c>
      <c r="ER48" s="291">
        <f>'Realisasi Kegiatan&amp;SubKeg'!$AI57</f>
        <v>0</v>
      </c>
      <c r="ET48" s="288">
        <f>'Realisasi Kegiatan&amp;SubKeg'!$AI58</f>
        <v>5</v>
      </c>
    </row>
    <row r="49" spans="1:120" ht="15.75" x14ac:dyDescent="0.2">
      <c r="A49" s="272"/>
      <c r="J49" s="275"/>
      <c r="AB49" s="275"/>
      <c r="AH49" s="275"/>
      <c r="DN49" s="293"/>
      <c r="DO49" s="293"/>
      <c r="DP49" s="293"/>
    </row>
    <row r="50" spans="1:120" s="256" customFormat="1" ht="68.25" customHeight="1" x14ac:dyDescent="0.2">
      <c r="A50" s="454" t="s">
        <v>399</v>
      </c>
      <c r="C50" s="258" t="s">
        <v>400</v>
      </c>
      <c r="E50" s="258" t="s">
        <v>400</v>
      </c>
      <c r="G50" s="258" t="s">
        <v>400</v>
      </c>
      <c r="I50" s="258" t="s">
        <v>400</v>
      </c>
      <c r="K50" s="258" t="s">
        <v>400</v>
      </c>
      <c r="M50" s="258" t="s">
        <v>400</v>
      </c>
      <c r="O50" s="258" t="s">
        <v>400</v>
      </c>
      <c r="Q50" s="258" t="s">
        <v>400</v>
      </c>
      <c r="S50" s="258" t="s">
        <v>400</v>
      </c>
    </row>
    <row r="51" spans="1:120" ht="60" x14ac:dyDescent="0.2">
      <c r="A51" s="454"/>
      <c r="C51" s="258" t="s">
        <v>401</v>
      </c>
      <c r="D51" s="256"/>
      <c r="E51" s="258" t="s">
        <v>402</v>
      </c>
      <c r="F51" s="256"/>
      <c r="G51" s="256" t="s">
        <v>403</v>
      </c>
      <c r="H51" s="256"/>
      <c r="I51" s="256" t="s">
        <v>404</v>
      </c>
      <c r="J51" s="256"/>
      <c r="K51" s="256" t="s">
        <v>405</v>
      </c>
      <c r="L51" s="256"/>
      <c r="M51" s="256" t="s">
        <v>406</v>
      </c>
      <c r="N51" s="256"/>
      <c r="O51" s="256" t="s">
        <v>407</v>
      </c>
      <c r="P51" s="256"/>
      <c r="Q51" s="256" t="s">
        <v>408</v>
      </c>
      <c r="R51" s="256"/>
      <c r="S51" s="256" t="s">
        <v>409</v>
      </c>
    </row>
    <row r="539" spans="127:127" x14ac:dyDescent="0.2">
      <c r="DW539" s="189" t="s">
        <v>410</v>
      </c>
    </row>
  </sheetData>
  <mergeCells count="78">
    <mergeCell ref="BR23:BV23"/>
    <mergeCell ref="BR24:BV24"/>
    <mergeCell ref="EJ38:EN38"/>
    <mergeCell ref="EP38:ET38"/>
    <mergeCell ref="AY42:AZ42"/>
    <mergeCell ref="DN38:DP38"/>
    <mergeCell ref="DR38:DV38"/>
    <mergeCell ref="DX38:EH38"/>
    <mergeCell ref="EP35:ET35"/>
    <mergeCell ref="CP35:CV35"/>
    <mergeCell ref="CX35:DL35"/>
    <mergeCell ref="DN35:DP35"/>
    <mergeCell ref="DR35:DV35"/>
    <mergeCell ref="DX35:EH35"/>
    <mergeCell ref="EJ35:EN35"/>
    <mergeCell ref="CF35:CN35"/>
    <mergeCell ref="AY44:AZ44"/>
    <mergeCell ref="A50:A51"/>
    <mergeCell ref="CF38:CN38"/>
    <mergeCell ref="CP38:CV38"/>
    <mergeCell ref="CX38:DL38"/>
    <mergeCell ref="C38:M38"/>
    <mergeCell ref="O38:Y38"/>
    <mergeCell ref="AA38:AO38"/>
    <mergeCell ref="AQ38:AS38"/>
    <mergeCell ref="AU38:AW38"/>
    <mergeCell ref="AY38:AZ38"/>
    <mergeCell ref="BB38:BJ38"/>
    <mergeCell ref="BL38:BX38"/>
    <mergeCell ref="BZ38:CD38"/>
    <mergeCell ref="AU35:AW35"/>
    <mergeCell ref="AY35:AZ35"/>
    <mergeCell ref="BB35:BJ35"/>
    <mergeCell ref="BL35:BX35"/>
    <mergeCell ref="BZ35:CD35"/>
    <mergeCell ref="DN33:DP33"/>
    <mergeCell ref="DR33:DV33"/>
    <mergeCell ref="DX33:EH33"/>
    <mergeCell ref="EJ33:EN33"/>
    <mergeCell ref="CP33:CV33"/>
    <mergeCell ref="CX33:DL33"/>
    <mergeCell ref="C33:M33"/>
    <mergeCell ref="O33:Y33"/>
    <mergeCell ref="AA33:AO33"/>
    <mergeCell ref="AQ33:AS33"/>
    <mergeCell ref="A35:A36"/>
    <mergeCell ref="C35:M35"/>
    <mergeCell ref="O35:Y35"/>
    <mergeCell ref="AA35:AO35"/>
    <mergeCell ref="AQ35:AS35"/>
    <mergeCell ref="AU33:AW33"/>
    <mergeCell ref="AY33:AZ33"/>
    <mergeCell ref="C26:BX26"/>
    <mergeCell ref="BZ26:ET26"/>
    <mergeCell ref="C29:M29"/>
    <mergeCell ref="O29:Y29"/>
    <mergeCell ref="AA29:AZ29"/>
    <mergeCell ref="BB29:BX29"/>
    <mergeCell ref="BZ29:CN29"/>
    <mergeCell ref="CP29:EH29"/>
    <mergeCell ref="EJ29:ET29"/>
    <mergeCell ref="EP33:ET33"/>
    <mergeCell ref="BB33:BJ33"/>
    <mergeCell ref="BL33:BX33"/>
    <mergeCell ref="BZ33:CD33"/>
    <mergeCell ref="CF33:CN33"/>
    <mergeCell ref="BR22:BV22"/>
    <mergeCell ref="C11:ET11"/>
    <mergeCell ref="A1:ET1"/>
    <mergeCell ref="C3:ET3"/>
    <mergeCell ref="C6:ET6"/>
    <mergeCell ref="C8:ET8"/>
    <mergeCell ref="C10:ET10"/>
    <mergeCell ref="C16:ET16"/>
    <mergeCell ref="A17:A18"/>
    <mergeCell ref="C17:ET17"/>
    <mergeCell ref="C20:ET20"/>
    <mergeCell ref="BR21:BV21"/>
  </mergeCells>
  <pageMargins left="0.25" right="0.25" top="0.75" bottom="0.75" header="0.3" footer="0.3"/>
  <pageSetup paperSize="8" scale="18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Realisasi Sasaran</vt:lpstr>
      <vt:lpstr>Realisasi Program</vt:lpstr>
      <vt:lpstr>Realisasi Kegiatan&amp;SubKeg</vt:lpstr>
      <vt:lpstr>Grafik</vt:lpstr>
      <vt:lpstr>Cascading</vt:lpstr>
      <vt:lpstr>'Realisasi Kegiatan&amp;SubKeg'!Print_Area</vt:lpstr>
      <vt:lpstr>'Realisasi Program'!Print_Area</vt:lpstr>
      <vt:lpstr>'Realisasi Sasaran'!Print_Area</vt:lpstr>
      <vt:lpstr>'Realisasi Kegiatan&amp;SubKeg'!Print_Titles</vt:lpstr>
      <vt:lpstr>'Realisasi Program'!Print_Titles</vt:lpstr>
      <vt:lpstr>'Realisasi Sasaran'!Print_Titles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 Bagus</dc:creator>
  <cp:lastModifiedBy>Dion Bagus</cp:lastModifiedBy>
  <cp:lastPrinted>2026-06-05T02:34:35Z</cp:lastPrinted>
  <dcterms:created xsi:type="dcterms:W3CDTF">2025-01-14T00:36:33Z</dcterms:created>
  <dcterms:modified xsi:type="dcterms:W3CDTF">2026-06-23T07:18:37Z</dcterms:modified>
</cp:coreProperties>
</file>