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86806339e2879d9/Nyawa/RENSTRA/Inovasi Renstra/"/>
    </mc:Choice>
  </mc:AlternateContent>
  <xr:revisionPtr revIDLastSave="185" documentId="11_A38405674E15AB307B4119E193E16A879DE4EF87" xr6:coauthVersionLast="47" xr6:coauthVersionMax="47" xr10:uidLastSave="{A1F11C13-3A49-4B72-9C2E-16FDAE293990}"/>
  <bookViews>
    <workbookView xWindow="-120" yWindow="-120" windowWidth="29040" windowHeight="15720" xr2:uid="{00000000-000D-0000-FFFF-FFFF00000000}"/>
  </bookViews>
  <sheets>
    <sheet name="Sekretariat DPRD " sheetId="7" r:id="rId1"/>
    <sheet name="Formulasi IKM" sheetId="8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8" l="1"/>
  <c r="B14" i="8"/>
  <c r="B13" i="8"/>
  <c r="B12" i="8"/>
  <c r="C18" i="8"/>
  <c r="D15" i="8"/>
  <c r="D17" i="8"/>
  <c r="F9" i="8"/>
  <c r="AE36" i="7" l="1"/>
  <c r="AE33" i="7" s="1"/>
  <c r="S36" i="7"/>
  <c r="S33" i="7" s="1"/>
  <c r="I37" i="7" l="1"/>
  <c r="ET36" i="7"/>
  <c r="ET33" i="7" s="1"/>
  <c r="EN36" i="7"/>
  <c r="EN33" i="7" s="1"/>
  <c r="EF36" i="7"/>
  <c r="EF33" i="7" s="1"/>
  <c r="DV36" i="7"/>
  <c r="DV33" i="7" s="1"/>
  <c r="DP36" i="7"/>
  <c r="DF36" i="7"/>
  <c r="DF33" i="7" s="1"/>
  <c r="CV36" i="7"/>
  <c r="CV33" i="7" s="1"/>
  <c r="CL36" i="7"/>
  <c r="CL33" i="7" s="1"/>
  <c r="CD36" i="7"/>
  <c r="BX36" i="7"/>
  <c r="BX33" i="7" s="1"/>
  <c r="BT36" i="7"/>
  <c r="BT33" i="7" s="1"/>
  <c r="BP36" i="7"/>
  <c r="BP33" i="7" s="1"/>
  <c r="BH36" i="7"/>
  <c r="BH33" i="7" s="1"/>
  <c r="AR36" i="7"/>
  <c r="AT27" i="7" s="1"/>
  <c r="I36" i="7"/>
  <c r="S27" i="7" s="1"/>
  <c r="D12" i="8" s="1"/>
  <c r="I33" i="7"/>
  <c r="DP33" i="7" l="1"/>
  <c r="D16" i="8"/>
  <c r="CD33" i="7"/>
  <c r="D14" i="8"/>
  <c r="BL27" i="7"/>
  <c r="D13" i="8" s="1"/>
  <c r="DN27" i="7"/>
  <c r="AT33" i="7"/>
  <c r="D19" i="8" l="1"/>
  <c r="BY21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Dion Bagus</author>
  </authors>
  <commentList>
    <comment ref="BY17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∑(Nilai Komponen × Bobot)</t>
        </r>
      </text>
    </comment>
    <comment ref="BY2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∑(Nilai Komponen × Bobot)</t>
        </r>
      </text>
    </comment>
    <comment ref="S27" authorId="0" shapeId="0" xr:uid="{00000000-0006-0000-0000-000003000000}">
      <text>
        <r>
          <rPr>
            <b/>
            <sz val="12"/>
            <rFont val="Tahoma"/>
            <charset val="134"/>
          </rPr>
          <t>Jumlah fasilitasi pembahasan Ranperda Tahun N yang tepat waktu dibagi jumlah pembahasan Ranperda Tahun N berdasarkan Renja DPRD dikali 100</t>
        </r>
      </text>
    </comment>
    <comment ref="AT27" authorId="0" shapeId="0" xr:uid="{00000000-0006-0000-0000-000004000000}">
      <text>
        <r>
          <rPr>
            <b/>
            <sz val="12"/>
            <rFont val="Tahoma"/>
            <charset val="134"/>
          </rPr>
          <t>Jumlah fasilitasi pembahasan Perda APBD Tahun N yang tepat waktu dibagi jumlah pembahasan Perda APBD Tahun N berdasarkan Renja DPRD dikali 100</t>
        </r>
      </text>
    </comment>
    <comment ref="BL27" authorId="0" shapeId="0" xr:uid="{00000000-0006-0000-0000-000005000000}">
      <text>
        <r>
          <rPr>
            <sz val="12"/>
            <rFont val="Tahoma"/>
            <charset val="134"/>
          </rPr>
          <t>Jumlah fasilitasi kegiatan pengawasan penyelenggaraan pemerintahan dibagi jumlah kegiatan pengawasan berdasarkan Renja DPRD dikali 100</t>
        </r>
      </text>
    </comment>
    <comment ref="CH27" authorId="0" shapeId="0" xr:uid="{00000000-0006-0000-0000-000006000000}">
      <text>
        <r>
          <rPr>
            <sz val="12"/>
            <rFont val="Tahoma"/>
            <charset val="134"/>
          </rPr>
          <t>Nilai Sakip dari Inspektorat Kabupaten</t>
        </r>
      </text>
    </comment>
    <comment ref="DN27" authorId="0" shapeId="0" xr:uid="{00000000-0006-0000-0000-000007000000}">
      <text>
        <r>
          <rPr>
            <sz val="12"/>
            <rFont val="Tahoma"/>
            <charset val="134"/>
          </rPr>
          <t>Jumlah layanan administrasi kesekretariatan yang diselenggarakan dibagi jumlah layanan administrasi kesekretariatan dikali 100</t>
        </r>
      </text>
    </comment>
  </commentList>
</comments>
</file>

<file path=xl/sharedStrings.xml><?xml version="1.0" encoding="utf-8"?>
<sst xmlns="http://schemas.openxmlformats.org/spreadsheetml/2006/main" count="496" uniqueCount="347">
  <si>
    <t>Visi</t>
  </si>
  <si>
    <t>Pembangunan Gresik Maju yang berkelanjutan sebagai Pusat Pertumbuhan Ekonomi untuk Kesejahteraan Masyarakat</t>
  </si>
  <si>
    <t>Misi 4</t>
  </si>
  <si>
    <t>Meningkatkan Sistem Pemerintahan yang Transparan, Akuntabel, dan Berorientasi pada Pelayanan yang Terbaik bagi Masyarakat.</t>
  </si>
  <si>
    <t>Tujuan 1</t>
  </si>
  <si>
    <t>Terwujudnya tata kelola pemerintahan yang cerdas, inovatif, akuntable, dan melayani (smart governance)</t>
  </si>
  <si>
    <t>Sasaran 3</t>
  </si>
  <si>
    <t>Indikator</t>
  </si>
  <si>
    <t>=</t>
  </si>
  <si>
    <t>dari</t>
  </si>
  <si>
    <t>Tujuan Renstra</t>
  </si>
  <si>
    <t>Sasaran Renstra</t>
  </si>
  <si>
    <t>Meningkatnya kualitas pelayanan administrasi dan dukungan fasilitasi kinerja DPRD</t>
  </si>
  <si>
    <t>IKU</t>
  </si>
  <si>
    <t>Indikator Program</t>
  </si>
  <si>
    <t>Persentase Fasilitasi Pelaksanaan Tugas DPRD</t>
  </si>
  <si>
    <t>Capaian</t>
  </si>
  <si>
    <t>Indikator Kegiatan (Hasil)</t>
  </si>
  <si>
    <t>Persentase Jumlah pelaksanaan kegiatan pembentukan Peraturan Daerah dan Peraturan DPRD</t>
  </si>
  <si>
    <t>Persentase Fasilitasi kegiatan Pembahasan Kebijakan Anggaran</t>
  </si>
  <si>
    <t>Persentase Fasilitasi Kegiatan Pengawasan Penyelenggaraan Pemerintahan</t>
  </si>
  <si>
    <t>Persentase Fasilitasi Kegiatan Pelaksanaan dan Pengawasan Kode Etik DPRD</t>
  </si>
  <si>
    <t>Persentase Fasilitasi Kegiatan Penyerapan dan Penghimpunan Aspirasi Masyarakat</t>
  </si>
  <si>
    <t>Persentase Fasilitasi Kegiatan Pembahasan Kerjasama Daerah</t>
  </si>
  <si>
    <t>Persentase Fasilitasi Pelaksanaan Kegiatan Peningkatan Kapasitas DPRD</t>
  </si>
  <si>
    <t>Terpenuhinya Data Dukung Evaluasi SAKIP Perangkat Daerah</t>
  </si>
  <si>
    <t>Terpenuhinya Data Dukung Pengawasan Internal Inspektorat atas Perangkat Daerah</t>
  </si>
  <si>
    <t>Persentase Layanan Administrasi Kepegawaian Perangkat Daerah</t>
  </si>
  <si>
    <t>Persentase Layanan Administrasi Umum Perangkat Daerah</t>
  </si>
  <si>
    <t>Persentase Pelaksanaan Pengadaan Barang Milik Daerah Penunjang Urusan Pemerintah Daerah</t>
  </si>
  <si>
    <t>Persentase Penyediaan Jasa Penunjang Urusan Pemerintahan Daerah</t>
  </si>
  <si>
    <t>Persentase Pemeliharaan Barang Milik Daerah Penunjang Urusan Pemerintahan Daerah</t>
  </si>
  <si>
    <t>Persentase Pemenuhan Layanan Keuangan dan Kesejahteraan DPRD</t>
  </si>
  <si>
    <t>Persentase Pemenuhan Layanan Administrasi DPRD</t>
  </si>
  <si>
    <t>dari 100%</t>
  </si>
  <si>
    <t>Indikator  Kegiatan (Output/Keluaran)</t>
  </si>
  <si>
    <t>Jumlah fasilitasi pembahasan kebijakan anggaran</t>
  </si>
  <si>
    <t>Jumlah fasilitasi pengawasan penyelenggaraan pemerintahan</t>
  </si>
  <si>
    <t>Jumlah fasilitasi kegiatan pelaksanaan dan pengawasan kode etik DPRD</t>
  </si>
  <si>
    <t>Jumlah pelaksanaan kegiatan penyerapan dan penghimpunan aspirasi masyarakat yang difasilitasi</t>
  </si>
  <si>
    <t>Jumlah pelaksanaan kegiatan pembahasan kerjasama daerah yang difasilitasi</t>
  </si>
  <si>
    <t>Jumlah pelaksanaan kegiatan fasilitasi tugas DPRD</t>
  </si>
  <si>
    <t>Jumlah pelaksanaan kegiatan Peningkatan Kapasitas DPRD yang difasilitasi</t>
  </si>
  <si>
    <t>Jumlah dokumen perencanaan, penganggaran dan evaluasi kinerja perangkat daerah yang tersusun</t>
  </si>
  <si>
    <t>Jumlah dokumen administrasi keuangan Perangkat Daerah yang terpenuhi</t>
  </si>
  <si>
    <t>Jumlah Layanan Administrasi Umum Perangkat Daerah yang terpenuhi</t>
  </si>
  <si>
    <t>Jumlah Barang Milik Daerah Penunjang Urusan Pemerintah Daerah yang tersedia</t>
  </si>
  <si>
    <t>Jumlah dokumen laporan hasil penyediaan jasa penunjang urusan Pemerintah Daerah</t>
  </si>
  <si>
    <t>Jumlah barang milik daerah penunjang urusan Pemerintahan Daerah yang terpelihara</t>
  </si>
  <si>
    <t>Jumlah layanan keuangan dan kesejahteraan DPRD yang terpenuhi</t>
  </si>
  <si>
    <t>Jumlah dokumen layanan administrasi DPRD yang terpenuhi</t>
  </si>
  <si>
    <t>1. Capaian</t>
  </si>
  <si>
    <t>6 Kegiatan</t>
  </si>
  <si>
    <t>7 Kegiatan</t>
  </si>
  <si>
    <t>dari 2 Dokumen</t>
  </si>
  <si>
    <t>29 Dokumen</t>
  </si>
  <si>
    <t>39 Dokumen</t>
  </si>
  <si>
    <t>47 Layanan</t>
  </si>
  <si>
    <t>224 Layanan</t>
  </si>
  <si>
    <t>6 Unit</t>
  </si>
  <si>
    <t>110 Dokumen</t>
  </si>
  <si>
    <t>294 Unit</t>
  </si>
  <si>
    <t>655 Layanan</t>
  </si>
  <si>
    <t>32 Dokumen</t>
  </si>
  <si>
    <t>2. Capaian</t>
  </si>
  <si>
    <t>64.800 Orang</t>
  </si>
  <si>
    <t>Indikator Sub Kegiatan (Output/Keluaran)</t>
  </si>
  <si>
    <t>Jumlah Dokumen Hasil Penyusunan dan Pembahasan  Program  Pembentukan  Peraturan Daerah</t>
  </si>
  <si>
    <t>Jumlah Dokumen Hasil Pembahasan Rancangan Peraturan Daerah</t>
  </si>
  <si>
    <t>Jumlah Dokumen Kajian Perundang-Undangan</t>
  </si>
  <si>
    <t>Jumlah Dokumen Hasil Penyusunan Penjelasan atau  Keterangan   dan/atau   Naskah  Akademik
yang Difasilitasi</t>
  </si>
  <si>
    <t>Jumlah Dokumen Tata Tertib DPRD yang Disusun</t>
  </si>
  <si>
    <t>Jumlah Orang yang Mengikuti Sosialisasi Peraturan Daerah yang Dilakukan Bersama oleh DPRD dan Pemerintah Daerah</t>
  </si>
  <si>
    <t>Jumlah Dokumen Hasil Pembahasan KUA dan PPAS</t>
  </si>
  <si>
    <t>Jumlah Dokumen Hasil Pembahasan Perubahan
KUA dan Perubahan PPAS</t>
  </si>
  <si>
    <t>Jumlah Dokumen Hasil Pembahasan APBD</t>
  </si>
  <si>
    <t>Jumlah Dokumen Hasil Pembahasan APBD
Perubahan</t>
  </si>
  <si>
    <t>Jumlah Dokumen Hasil Pembahasan Laporan Realisasi Pelaksanaan APBD Per Semester</t>
  </si>
  <si>
    <t>Jumlah Dokumen Hasil Pembahasan Pertanggungjawaban APBD</t>
  </si>
  <si>
    <t>Jumlah Laporan Hasil Pengawasan Urusan Pemerintahan Bidang Pemerintahan dan Hukum</t>
  </si>
  <si>
    <t>Jumlah Laporan Hasil Pengawasan Urusan Pemerintahan Bidang Infrastruktur</t>
  </si>
  <si>
    <t>Jumlah Laporan Pengawasan Urusan Pemerintahan Bidang Kesejahteraan Rakyat</t>
  </si>
  <si>
    <t>Jumlah Laporan Hasil Pengawasan Urusan Pemerintahan Bidang Perekonomian</t>
  </si>
  <si>
    <t>Jumlah Laporan Hasil Pengawasan Urusan Pemerintahan Bidang Sumber Daya Alam</t>
  </si>
  <si>
    <t>Jumlah Dokumen Hasil Pengawasan Tindak Lanjut Hasil Pemeriksaan Laporan Keuangan oleh Badan Pemeriksa Keuangan</t>
  </si>
  <si>
    <t>Jumlah Dokumen Hasil Pengawasan Penggunaan
Anggaran</t>
  </si>
  <si>
    <t>Jumlah Rekomendasi Hasil Pembahasan Laporan Keterangan Pertanggungjawaban Kepala Daerah</t>
  </si>
  <si>
    <t>Jumlah Laporan Hasil Penyusunan Kode Etik DPRD</t>
  </si>
  <si>
    <t>Jumlah  Laporan  Hasil  Pengawasan  Kode  Etik
DPRD</t>
  </si>
  <si>
    <t>Jumlah  Dokumen  Pokok-Pokok  Pikiran  DPRD
yang Disusun</t>
  </si>
  <si>
    <t>Jumah Dokumen Hasil Pelaksanaan Reses</t>
  </si>
  <si>
    <t>Jumlah Dokumen Rekomendasi Hasil Fasilitasi, Verifikasi, dan Koordinasi Persetujuan Kerjasama Daerah</t>
  </si>
  <si>
    <t>Jumlah Dokumen Hasil Koordinasi dan Konsultasi Pelaksanaan Tugas DPRD</t>
  </si>
  <si>
    <t>Jumlah Laporan Fraksi, Alat Kelengkapan dan Kinerja DPRD yang Disusun</t>
  </si>
  <si>
    <t>Jumlah  Dokumen  Hasil  Fasilitasi  Pelaksanaan
Tugas Badan Musyawarah</t>
  </si>
  <si>
    <t>Jumlah Dokumen Hasil Fasilitasi Tugas Pimpinan DPRD</t>
  </si>
  <si>
    <t>Jumlah Dokumen Hasil Fasilitasi Pelaksanaan Tugas Panitia Khusus</t>
  </si>
  <si>
    <t>Jumlah Dokumen Hasil Penyelenggaraan Orientasi DPRD</t>
  </si>
  <si>
    <t>Jumlah Dokumen Hasil Pendalaman Tugas DPRD</t>
  </si>
  <si>
    <t>Jumlah Dokumen Penyebarluasan Produk Hukum Daerah, Publikasi dan Dokumentasi Dewan</t>
  </si>
  <si>
    <t>Jumlah Kelompok Pakar dan Tim Ahli yang tersedia</t>
  </si>
  <si>
    <t>Jumlah Tenaga Ahli Fraksi</t>
  </si>
  <si>
    <t>Jumlah Dokumen Hasil Penyelenggaraan Hubungan Masyarakat</t>
  </si>
  <si>
    <t>Jumlah Dokumen Rencana Kerja DPRD</t>
  </si>
  <si>
    <t>Jumlah Dokumen Perencanaan Perangkat Daerah</t>
  </si>
  <si>
    <t>Jumlah Laporan Capaian Kinerja dan Ikhtisar Realisasi Kinerja SKPD dan Laporan Hasil Koordinasi Penyusunan Laporan Capaian Kinerja dan Ikhtisar Realisasi Kinerja SKPD</t>
  </si>
  <si>
    <t>Jumlah Laporan Evaluasi Kinerja Perangkat Daerah</t>
  </si>
  <si>
    <t>Jumlah Orang yang Menerima Gaji dan Tunjangan ASN</t>
  </si>
  <si>
    <t>Jumlah Dokumen Penatausahaan dan Pengujian/Verifikasi Keuangan SKPD</t>
  </si>
  <si>
    <t>Jumlah Laporan Keuangan Akhir Tahun SKPD dan Laporan Hasil Koordinasi Penyusunan Laporan Keuangan Akhir Tahun SKPD</t>
  </si>
  <si>
    <t>Jumlah Laporan Keuangan Bulanan/ Triwulanan/ Semesteran SKPD dan Laporan Koordinasi Penyusunan Laporan Keuangan Bulanan/Triwulanan/Semesteran  SKPD</t>
  </si>
  <si>
    <t>Jumlah Dokumen Pelaporan dan Analisis Prognosis Realisasi Anggaran</t>
  </si>
  <si>
    <t>Jumlah Paket Pakaian Dinas beserta Atribut Kelengkapan</t>
  </si>
  <si>
    <t>Jumlah Dokumen Pendataan dan Pengolahan Administrasi Kepegawaian</t>
  </si>
  <si>
    <t>Jumlah Pegawai Berdasarkan Tugas dan Fungsi yang Mengikuti Pendidikan dan Pelatihan</t>
  </si>
  <si>
    <t>Jumlah Orang yang Mengikuti Bimbingan Teknis Implementasi Peraturan Perundang-Undangan</t>
  </si>
  <si>
    <t>Jumlah Paket Komponen Instalasi Listrik/Penerangan Bangunan Kantor yang Disediakan</t>
  </si>
  <si>
    <t>Jumlah Paket Peralatan dan Perlengkapan Kantor yang Disediakan</t>
  </si>
  <si>
    <t>Jumlah Paket Peralatan Rumah Tangga yang Disediakan</t>
  </si>
  <si>
    <t>Jumlah Paket Bahan Logistik Kantor yang Disediakan</t>
  </si>
  <si>
    <t>Jumlah Paket Barang Cetakan dan Penggandaan yang Disediakan</t>
  </si>
  <si>
    <t>Jumlah Laporan Fasilitasi Kunjungan Tamu</t>
  </si>
  <si>
    <t>Jumlah Laporan Penyelenggaraan Rapat Koordinasi dan Konsultasi SKPD</t>
  </si>
  <si>
    <t>Jumlah Dokumen Dukungan Pelaksanaan Sistem  Pemerintahan  Berbasis  Elektronik  pada SKPD</t>
  </si>
  <si>
    <t>Jumlah Paket Mebel yang Disediakan</t>
  </si>
  <si>
    <t>Jumlah Unit Peralatan dan Mesin Lainnya yang
Disediakan</t>
  </si>
  <si>
    <t>Jumlah Laporan Penyediaan Jasa Surat Menyurat</t>
  </si>
  <si>
    <t>Jumlah Laporan Penyediaan Jasa Komunikasi, Sumber Daya Air dan Listrik yang Disediakan</t>
  </si>
  <si>
    <t>Jumlah Laporan Penyediaan Jasa Pelayanan Umum Kantor yang Disediakan</t>
  </si>
  <si>
    <t>Jumlah Kendaraan Perorangan Dinas atau Kendaraan Dinas Jabatan yang Dipelihara dan dibayarkan Pajaknya</t>
  </si>
  <si>
    <t>Jumlah Kendaraan Dinas Operasional atau Lapangan yang Dipelihara dan dibayarkan Pajak dan Perizinannya</t>
  </si>
  <si>
    <t>Jumlah Mebel yang Dipelihara</t>
  </si>
  <si>
    <t>Jumlah Peralatan dan Mesin Lainnya yang Dipelihara</t>
  </si>
  <si>
    <t>Jumlah Gedung Kantor dan Bangunan Lainnya
yang Dipelihara/Direhabilitasi</t>
  </si>
  <si>
    <t>Jumlah Sarana dan Prasarana Gedung Kantor atau Bangunan Lainnya yang Dipelihara/Direhabilitasi</t>
  </si>
  <si>
    <t>Jumlah Anggota DPRD yang Menerima Hak Keuangan DPRD</t>
  </si>
  <si>
    <t>Jumlah Paket Pakaian Dinas dan Atribut DPRD yang Disediakan</t>
  </si>
  <si>
    <t>Jumlah Orang yang Mengikuti Medical Check Up DPRD</t>
  </si>
  <si>
    <t>Jumlah Dokumen Hasil Penyelenggaraan Administrasi Keanggotaan DPRD</t>
  </si>
  <si>
    <t>Jumlah Laporan Hasil Fasilitasi Fraksi DPRD</t>
  </si>
  <si>
    <t>Jumlah Laporan Hasil Fasilitasi Rapat Koordinasi
dan Konsultasi DPRD</t>
  </si>
  <si>
    <t>Target</t>
  </si>
  <si>
    <t>2 Dokumen</t>
  </si>
  <si>
    <t>8 Dokumen</t>
  </si>
  <si>
    <t>1 Dokumen</t>
  </si>
  <si>
    <t>4 Dokumen</t>
  </si>
  <si>
    <t>64800 Orang</t>
  </si>
  <si>
    <t>48 Laporan</t>
  </si>
  <si>
    <t>6 Dokumen</t>
  </si>
  <si>
    <t>2 Laporan</t>
  </si>
  <si>
    <t>4 Laporan</t>
  </si>
  <si>
    <t>3 Dokumen</t>
  </si>
  <si>
    <t>12 Dokumen</t>
  </si>
  <si>
    <t>6 Laporan</t>
  </si>
  <si>
    <t>24 Dokumen</t>
  </si>
  <si>
    <t>86 Dokumen</t>
  </si>
  <si>
    <t>0 Dokumen</t>
  </si>
  <si>
    <t>430 Dokumen</t>
  </si>
  <si>
    <t>0 Orang</t>
  </si>
  <si>
    <t>6 Orang</t>
  </si>
  <si>
    <t>9 Dokumen</t>
  </si>
  <si>
    <t>17 Laporan</t>
  </si>
  <si>
    <t>50 Orang</t>
  </si>
  <si>
    <t>5 Laporan</t>
  </si>
  <si>
    <t>9 Laporan</t>
  </si>
  <si>
    <t>0 Paket</t>
  </si>
  <si>
    <t>17 Dokumen</t>
  </si>
  <si>
    <t>22 Orang</t>
  </si>
  <si>
    <t>8 Orang</t>
  </si>
  <si>
    <t>1 Paket</t>
  </si>
  <si>
    <t>3 Paket</t>
  </si>
  <si>
    <t>2 Paket</t>
  </si>
  <si>
    <t>60 Paket</t>
  </si>
  <si>
    <t>5 Paket</t>
  </si>
  <si>
    <t>132 Laporan</t>
  </si>
  <si>
    <t>20 Laporan</t>
  </si>
  <si>
    <t>3 Unit</t>
  </si>
  <si>
    <t>90 Laporan</t>
  </si>
  <si>
    <t>12 Laporan</t>
  </si>
  <si>
    <t>78 Laporan</t>
  </si>
  <si>
    <t>4 Unit</t>
  </si>
  <si>
    <t>26 Unit</t>
  </si>
  <si>
    <t>156 Unit</t>
  </si>
  <si>
    <t>101 Unit</t>
  </si>
  <si>
    <t>2 Unit</t>
  </si>
  <si>
    <t>5 Unit</t>
  </si>
  <si>
    <t>50 Orang/Bulan</t>
  </si>
  <si>
    <t>10 Dokumen</t>
  </si>
  <si>
    <t>10 Laporan</t>
  </si>
  <si>
    <t>Realisasi</t>
  </si>
  <si>
    <t xml:space="preserve"> </t>
  </si>
  <si>
    <t>Kegiatan</t>
  </si>
  <si>
    <t>POHON KINERJA SEKRETARIAT DPRD KABUPATEN GRESIK TAHUN 2025 - 2029</t>
  </si>
  <si>
    <t>IK : Indeks Pelayanan Publik Sekretariat DPRD</t>
  </si>
  <si>
    <r>
      <rPr>
        <b/>
        <sz val="16"/>
        <color rgb="FF00B050"/>
        <rFont val="Arial"/>
        <family val="2"/>
      </rPr>
      <t>Meningkatkan tata kelola pemerintahan yang adaptif dan transparan</t>
    </r>
    <r>
      <rPr>
        <b/>
        <sz val="16"/>
        <color rgb="FF00B050"/>
        <rFont val="Arial"/>
        <charset val="134"/>
      </rPr>
      <t xml:space="preserve"> </t>
    </r>
    <r>
      <rPr>
        <b/>
        <sz val="16"/>
        <color rgb="FFFFFFFF"/>
        <rFont val="Arial"/>
        <charset val="134"/>
      </rPr>
      <t>melalui transformasi digital, penguatan kolaborasi  lintas sektor, serta pengelolaan SDM aparatur berbasis sistem merit</t>
    </r>
  </si>
  <si>
    <t>1. Jumlah fasilitasi pembentukan peraturan daerah dan peraturan DPRD
2. Jumlah masyarakat yang mengikuti kegiatan sosialisasi peraturan daerah</t>
  </si>
  <si>
    <t>Terfasilitasinya kegiatan pembentukan Peraturan Daerah dan Peraturan DPRD tepat waktu</t>
  </si>
  <si>
    <t>Terfasilitasinya kegiatan pembahasan kebijakan anggaran</t>
  </si>
  <si>
    <t>Terfasilitasinya kegiatan pengawasan penyelenggaraan pemerintahan</t>
  </si>
  <si>
    <t>Terfasilitasinya kegiatan penyerapan dan penghimpunan aspirasi masyarakat</t>
  </si>
  <si>
    <t>Terfasilitasinya kegiatan pelaksanaan dan pengawasan kode etik DPRD</t>
  </si>
  <si>
    <t>Terfasilitasinya pelaksanaan kegiatan pembahasan kerjasama daerah</t>
  </si>
  <si>
    <t>Terfasilitasinya kegiatan Peningkatan Kapasitas DPRD</t>
  </si>
  <si>
    <t>Terfasilitasinya Tugas DPRD</t>
  </si>
  <si>
    <t>Tersusunnya dokumen perencanaan, penganggaran, dan evaluasi kinerja yang akuntabel dan tepat waktu</t>
  </si>
  <si>
    <t>Tercapainya tertib administrasi dan akuntabilitas pengelolaan keuangan Perangkat Daerah</t>
  </si>
  <si>
    <t>Terkelolanya SDM berbasis kinerja</t>
  </si>
  <si>
    <t>Jumlah Layanan Administrasi Kepegawaian Berbasis Kinerja Perangkat Daerah yang terpenuhi</t>
  </si>
  <si>
    <t>Terpenuhinya layanan administrasi umum tepat waktu dan terdokumentasi dengan baik</t>
  </si>
  <si>
    <t>Tersedianya Barang dan Jasa Penunjang Urusan Pemerintah Daerah</t>
  </si>
  <si>
    <t>Tersedianya jasa penunjang urusan Pemerintah Daerah sesuai kebutuhan Perangkat Daerah</t>
  </si>
  <si>
    <t>Terpeliharanya barang milik daerah penunjang urusan Pemerintahan Daerah dan layak digunakan</t>
  </si>
  <si>
    <t>Terpenuhinya hak keuangan dan kesejahteraan DPRD</t>
  </si>
  <si>
    <t>Terpenuhinya layanan administrasi DPRD</t>
  </si>
  <si>
    <t>IK : Persentase Pengawasan Penyelenggaraan Pemerintahan</t>
  </si>
  <si>
    <t>IK : Nilai Hasil Evaluasi SAKIP Perangkat Daerah</t>
  </si>
  <si>
    <t>IK : Persentase Penyelenggaraan Administrasi Kesekretariatan</t>
  </si>
  <si>
    <t>Meningkatnya akuntabilitas dan tata kelola perangkat daerah</t>
  </si>
  <si>
    <t>Terfasilitasinya Penyusunan dan Pembahasan Program Pembentukan Peraturan Daerah</t>
  </si>
  <si>
    <t>Terfasilitasinya Pembahasan Rancangan Peraturan Daerah</t>
  </si>
  <si>
    <t>Terfasilitasinya Penyelenggaraan Kajian Perundang-Undangan</t>
  </si>
  <si>
    <t>Terfasilitasinya Penyusunan Penjelasan atau Keterangan dan/atau Naskah Akademik</t>
  </si>
  <si>
    <t>Terfasilitasinya Penyusunan Tata Tertib DPRD</t>
  </si>
  <si>
    <t>Terfasilitasinya Sosialisasi Peraturan Daerah yang Dilakukan Bersama oleh DPRD dan Pemerintah Daerah</t>
  </si>
  <si>
    <t>Terfasilitasinya Pembahasan KUA dan PPAS</t>
  </si>
  <si>
    <t>Terfasilitasinya Pembahasan Perubahan KUA dan Perubahan PPAS</t>
  </si>
  <si>
    <t>Terfasilitasinya Pembahasan APBD</t>
  </si>
  <si>
    <t>Terfasilitasinya Pembahasan APBD Perubahan</t>
  </si>
  <si>
    <t>Terfasilitasinya Pembahasan Laporan Realisasi Pelaksanaan APBD Per Semester</t>
  </si>
  <si>
    <t>Terfasilitasinya Pembahasan Pertanggungjawaban APBD</t>
  </si>
  <si>
    <t>Terfasilitasinya Pengawasan Urusan Pemerintahan Bidang Pemerintahan dan Hukum</t>
  </si>
  <si>
    <t>Terfasilitasinya Pengawasan Urusan Pemerintahan Bidang Infrastruktur</t>
  </si>
  <si>
    <t>Terfasilitasinya Pengawasan Urusan Pemerintahan Bidang Kesejahteraan Rakyat</t>
  </si>
  <si>
    <t>Terfasilitasinya Pengawasan Urusan Pemerintahan Bidang Perekonomian</t>
  </si>
  <si>
    <t>Terfasilitasinya Pengawasan Urusan Pemerintahan Bidang Sumber Daya Alam</t>
  </si>
  <si>
    <t>Terfasilitasinya Pengawasan Tindak Lanjut Hasil Pemeriksaan Laporan Keuangan oleh Badan Pemeriksa Keuangan</t>
  </si>
  <si>
    <t>Terfasilitasinya Pengawasan Penggunaan Anggaran</t>
  </si>
  <si>
    <t>Terfasilitasinya Pembahasan Laporan Keterangan Pertanggungjawaban Kepala Daerah</t>
  </si>
  <si>
    <t>Terfasilitasinya Penyusunan Kode Etik DPRD</t>
  </si>
  <si>
    <t>Terfasilitasinya Pengawasan Kode Etik DPRD</t>
  </si>
  <si>
    <t>Terfasilitasinya Verifikasi, dan Koordinasi Persetujuan Kerja Sama Daerah</t>
  </si>
  <si>
    <t>Terfasilitasinya Koordinasi dan Konsultasi Pelaksanaan Tugas DPRD</t>
  </si>
  <si>
    <t>Terfasilitasinya Penyusunan Laporan Fraksi, Alat Kelengkapan dan Kinerja DPRD</t>
  </si>
  <si>
    <t>Terfasilitasinya Fasilitasi Pelaksanaan Tugas Badan Musyawarah</t>
  </si>
  <si>
    <t>Terfasilitasinya Tugas Pimpinan DPRD</t>
  </si>
  <si>
    <t>Terfasilitasinya Pelaksanaan Tugas Panitia Khusus</t>
  </si>
  <si>
    <t>Terfasilitasinya Kegiatan Orientasi DPRD</t>
  </si>
  <si>
    <t>Terfasilitasinya Pendalaman Tugas DPRD</t>
  </si>
  <si>
    <t>Terselenggaranya Kegiatan Hubungan Masyarakat</t>
  </si>
  <si>
    <t>Tersusunnya Rencana Kerja DPRD</t>
  </si>
  <si>
    <t>Terlaksananya Kegiatan Publikasi dan Dokumentasi Dewan</t>
  </si>
  <si>
    <t>Terfasilitasinya Penyusunan Pokok-Pokok Pikiran DPRD</t>
  </si>
  <si>
    <t>Terfasilitasinya Pelaksanaan Reses</t>
  </si>
  <si>
    <t>Tersedianya Kelompok Pakar dan Tim Ahli</t>
  </si>
  <si>
    <t>Tersedianya Tenaga Ahli Fraksi</t>
  </si>
  <si>
    <t>Tersusunnya  Dokumen  Perencanaan  Perangkat
Daerah</t>
  </si>
  <si>
    <t>Tersedianya Laporan Capaian Kinerja  dan Ikhtisar Realisasi Kinerja SKPD dan Laporan Hasil Koordinasi Penyusunan Laporan Capaian Kinerja dan Ikhtisar Realisasi Kinerja SKPD</t>
  </si>
  <si>
    <t>Terlaksananya     Evaluasi     Kinerja     Perangkat
Daerah</t>
  </si>
  <si>
    <t>Tersedianya Gaji dan Tunjangan ASN</t>
  </si>
  <si>
    <t>Terlaksananya Penatausahaan dan Pengujian/Verifikasi Keuangan SKPD</t>
  </si>
  <si>
    <t>Tersedianya Laporan Keuangan Akhir  Tahun SKPD dan Laporan Hasil Koordinasi Penyusunan Laporan Keuangan Akhir Tahun SKPD</t>
  </si>
  <si>
    <t>Tersedianya Dokumen Pelaporan dan Analisis Prognosis Realisasi Anggaran</t>
  </si>
  <si>
    <t>Tersedianya Laporan Keuangan Bulanan/Triwulanan/Semesteran SKPD dan Laporan Koordinasi Penyusunan Laporan Keuangan Bulanan/Triwulanan/Semesteran SKPD</t>
  </si>
  <si>
    <t>Tersedianya Pakaian Dinas beserta Atribut Kelengkapan</t>
  </si>
  <si>
    <t>Terlaksananya Pendataan dan Pengolahan Administrasi Kepegawaian</t>
  </si>
  <si>
    <t>Meningkatnya  jumlah pegawai yang berkualitas sesuai tugas dan fungsinya</t>
  </si>
  <si>
    <t>Terlaksananya  Bimbingan  Teknis  Implementasi Peraturan Perundang-Undangan</t>
  </si>
  <si>
    <t>Tersedianya Komponen Instalasi Listrik/Penerangan Bangunan Kantor</t>
  </si>
  <si>
    <t>Tersedianya Peralatan dan Perlengkapan Kantor</t>
  </si>
  <si>
    <t>Tersedianya Peralatan Rumah Tangga</t>
  </si>
  <si>
    <t>Tersedianya Bahan Logistik Kantor</t>
  </si>
  <si>
    <t>Tersedianya Barang Cetakan dan Penggandaan</t>
  </si>
  <si>
    <t>Terfasilitasinya Kunjungan Tamu</t>
  </si>
  <si>
    <t>Terlaksananya Penyelenggaraan Rapat Koordinasi dan Konsultasi SKPD</t>
  </si>
  <si>
    <t>Tersedianya Dukungan   Pelaksanaan   Sistem Pemerintahan Berbasis Elektronik pada SKPD</t>
  </si>
  <si>
    <t>Tersedianya Mebel</t>
  </si>
  <si>
    <t>Terlaksananya Penyediaan Jasa Surat Menyurat</t>
  </si>
  <si>
    <t>Tersedianya Peralatan dan Mesin Lainnya</t>
  </si>
  <si>
    <t>Tersedianya Jasa Komunikasi, Sumber Daya Air dan Listrik</t>
  </si>
  <si>
    <t>Tersedianya Jasa Pelayanan Umum Kantor</t>
  </si>
  <si>
    <t>Tersedianya Jasa Pemeliharaan, Biaya Pemeliharaan dan Pajak Kendaraan Perorangan Dinas atau Kendaraan Dinas Jabatan</t>
  </si>
  <si>
    <t>Tersedianya Jasa Pemeliharaan, Biaya Pemeliharaan, Pajak dan Perizinan Kendaraan Dinas Operasional atau Lapangan</t>
  </si>
  <si>
    <t>Terlaksananya Pemeliharaan Mebel</t>
  </si>
  <si>
    <t>Terlaksananya Pemeliharaan Peralatan dan Mesin Lainnya</t>
  </si>
  <si>
    <t>Terlaksananya Pemeliharaan/Rehabilitasi Gedung Kantor dan Bangunan Lainnya</t>
  </si>
  <si>
    <t>Terlaksananya Pemeliharaan/Rehabilitasi Sarana dan  Prasarana  Gedung  Kantor  atau  Bangunan
Lainnya</t>
  </si>
  <si>
    <t>Terpenuhinya Hak Keuangan Anggota DPRD</t>
  </si>
  <si>
    <t>Tersedianya Pakaian  Dinas  dan
Atribut DPRD</t>
  </si>
  <si>
    <t>Terlaksananya Medical Check Up  DPRD</t>
  </si>
  <si>
    <t>Terpenuhinya Layanan Administrasi Keanggotaan DPRD</t>
  </si>
  <si>
    <t>Terfasilitasinya Fraksi DPRD</t>
  </si>
  <si>
    <t>Terfasilitasinya Rapat Koordinasi dan Konsultasi DPRD</t>
  </si>
  <si>
    <t>Meningkatnya Kualitas Persidangan dan Kajian Peratuan Perundang-Undangan</t>
  </si>
  <si>
    <t>Meningkatnya Kualitas Penganggaran dan Pengawasan</t>
  </si>
  <si>
    <t>IK : Persentase Ketepatan Penetapan Ranperda</t>
  </si>
  <si>
    <t>IK : Persentase Ketepatan Penetapan Perda APBD</t>
  </si>
  <si>
    <t xml:space="preserve"> Kinerja Program</t>
  </si>
  <si>
    <t>Kinerja Kegiatan</t>
  </si>
  <si>
    <t>Kinerja Sub Kegiatan</t>
  </si>
  <si>
    <t>Capaian Realisasi =</t>
  </si>
  <si>
    <t>(Indeks)</t>
  </si>
  <si>
    <t>dari target</t>
  </si>
  <si>
    <t>kegiatan</t>
  </si>
  <si>
    <t>IK: Indeks Kepuasan Masyarakat (IKM) atas Pelayanan dan Kinerja Sekretariat DPRD</t>
  </si>
  <si>
    <t>Indeks Pelayanan Setwan</t>
  </si>
  <si>
    <t>Komponen</t>
  </si>
  <si>
    <t>Indikator Terukur</t>
  </si>
  <si>
    <t>Rumus</t>
  </si>
  <si>
    <t>Sumber Data</t>
  </si>
  <si>
    <t>Satuan</t>
  </si>
  <si>
    <t>Bobot</t>
  </si>
  <si>
    <t>Target Th1 - th5</t>
  </si>
  <si>
    <t>Fasilitasi Penyusunan Perda</t>
  </si>
  <si>
    <t>% ketepatan penetapan Perda</t>
  </si>
  <si>
    <t>(Rapat tepat standar ÷ Total rapat) ×100%</t>
  </si>
  <si>
    <t>Laporan hasil rapat pembentukan Perda</t>
  </si>
  <si>
    <t>%</t>
  </si>
  <si>
    <t>Fasilitasi Penganggaran dan Pengawasan</t>
  </si>
  <si>
    <t>% ketepatan penetapan Perda APBD</t>
  </si>
  <si>
    <t>(Dokumen tepat waktu ÷ Total dokumen) ×100%</t>
  </si>
  <si>
    <t>Laporan hasil rapat Badan Angaran</t>
  </si>
  <si>
    <t>Layanan Administrasi Keuangan</t>
  </si>
  <si>
    <t>% data dukung SAKIP</t>
  </si>
  <si>
    <t>Jumlah data dukung SAKIP yang dipenuhi dibagi data dukung SAKIP yg dievaluasi x 100%</t>
  </si>
  <si>
    <t>Data evaluasi SAKIP pada SIAKRI</t>
  </si>
  <si>
    <t>Layanan Kepegawaian</t>
  </si>
  <si>
    <t>IP ASN</t>
  </si>
  <si>
    <t>Nilai IP ASN PD</t>
  </si>
  <si>
    <t>Laporan IP ASN PD</t>
  </si>
  <si>
    <t>Indeks</t>
  </si>
  <si>
    <t>Layanan Sarpras</t>
  </si>
  <si>
    <t>Indeks dukungan sarpras</t>
  </si>
  <si>
    <t>∑(Persentase Kelayakan Komponen × Bobot)</t>
  </si>
  <si>
    <t>Checklist sarpras</t>
  </si>
  <si>
    <t>Kepuasan Masyarakat</t>
  </si>
  <si>
    <t>Nilai survei kepuasan masyarakat</t>
  </si>
  <si>
    <t>Nilai rata-rata kuesioner (skala 1–100)</t>
  </si>
  <si>
    <t>Survei kepuasan masyarakat</t>
  </si>
  <si>
    <t>96,25</t>
  </si>
  <si>
    <t>Definisi operasional:</t>
  </si>
  <si>
    <t>Indeks komposit yang mengukur kualitas layanan Sekretariat DPRD dalam memfasilitasi fungsi pembentukan perda, anggaran, dan pengawasan DPRD yang dihitung dari 6 dimensi layanan.</t>
  </si>
  <si>
    <r>
      <rPr>
        <b/>
        <sz val="11"/>
        <color theme="1"/>
        <rFont val="Calibri"/>
        <family val="2"/>
        <scheme val="minor"/>
      </rPr>
      <t>Rumus:</t>
    </r>
    <r>
      <rPr>
        <sz val="11"/>
        <color theme="1"/>
        <rFont val="Calibri"/>
        <charset val="134"/>
        <scheme val="minor"/>
      </rPr>
      <t xml:space="preserve"> Indeks Pelayanan Setwan=∑(Nilai Komponen × Bobot)</t>
    </r>
  </si>
  <si>
    <r>
      <t>Satuan:</t>
    </r>
    <r>
      <rPr>
        <sz val="11"/>
        <color theme="1"/>
        <rFont val="Calibri"/>
        <charset val="134"/>
        <scheme val="minor"/>
      </rPr>
      <t xml:space="preserve"> Indeks (0–100)</t>
    </r>
  </si>
  <si>
    <r>
      <t>Frekuensi ukur:</t>
    </r>
    <r>
      <rPr>
        <sz val="11"/>
        <color theme="1"/>
        <rFont val="Calibri"/>
        <charset val="134"/>
        <scheme val="minor"/>
      </rPr>
      <t xml:space="preserve"> Tahunan.</t>
    </r>
  </si>
  <si>
    <t>Nilai</t>
  </si>
  <si>
    <t>Indeks (Nilai x Bobot)</t>
  </si>
  <si>
    <t>Meningkatkan kualitas pelayanan dan dukungan pelaksanaan tugas dan fungsi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</si>
</sst>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(* #,##0_);_(* \(#,##0\);_(* &quot;-&quot;??_);_(@_)"/>
    <numFmt numFmtId="166" formatCode="_-* #,##0_-;\-* #,##0_-;_-* &quot;-&quot;??_-;_-@_-"/>
    <numFmt numFmtId="176" formatCode="0.0"/>
  </numFmts>
  <fonts count="4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20"/>
      <color theme="1"/>
      <name val="Arial"/>
      <charset val="134"/>
    </font>
    <font>
      <b/>
      <sz val="20"/>
      <color theme="1"/>
      <name val="Arial"/>
      <charset val="134"/>
    </font>
    <font>
      <sz val="8"/>
      <color theme="1"/>
      <name val="Arial"/>
      <charset val="134"/>
    </font>
    <font>
      <sz val="72"/>
      <color theme="1"/>
      <name val="Arial"/>
      <charset val="134"/>
    </font>
    <font>
      <b/>
      <sz val="12"/>
      <color rgb="FFFFFFFF"/>
      <name val="Arial"/>
      <charset val="134"/>
    </font>
    <font>
      <sz val="24"/>
      <color theme="0"/>
      <name val="Arial"/>
      <charset val="134"/>
    </font>
    <font>
      <b/>
      <sz val="16"/>
      <color rgb="FFFFFFFF"/>
      <name val="Arial"/>
      <charset val="134"/>
    </font>
    <font>
      <sz val="16"/>
      <color theme="1"/>
      <name val="Arial"/>
      <charset val="134"/>
    </font>
    <font>
      <b/>
      <sz val="12"/>
      <name val="Arial"/>
      <charset val="134"/>
    </font>
    <font>
      <b/>
      <sz val="20"/>
      <color rgb="FF000000"/>
      <name val="Arial"/>
      <charset val="134"/>
    </font>
    <font>
      <b/>
      <sz val="20"/>
      <name val="Arial"/>
      <charset val="134"/>
    </font>
    <font>
      <sz val="12"/>
      <color rgb="FF000000"/>
      <name val="Arial"/>
      <charset val="134"/>
    </font>
    <font>
      <b/>
      <sz val="20"/>
      <color rgb="FFFF0000"/>
      <name val="Arial"/>
      <charset val="134"/>
    </font>
    <font>
      <sz val="20"/>
      <color rgb="FF000000"/>
      <name val="Arial"/>
      <charset val="134"/>
    </font>
    <font>
      <b/>
      <sz val="12"/>
      <color rgb="FF000000"/>
      <name val="Arial"/>
      <charset val="134"/>
    </font>
    <font>
      <sz val="12"/>
      <name val="Arial"/>
      <charset val="134"/>
    </font>
    <font>
      <sz val="12"/>
      <color theme="0"/>
      <name val="Arial"/>
      <charset val="134"/>
    </font>
    <font>
      <sz val="12"/>
      <color theme="1"/>
      <name val="Bookman Old Style"/>
      <charset val="134"/>
    </font>
    <font>
      <sz val="11"/>
      <color theme="1"/>
      <name val="Calibri"/>
      <charset val="134"/>
      <scheme val="minor"/>
    </font>
    <font>
      <sz val="10"/>
      <color indexed="8"/>
      <name val="Times New Roman"/>
      <charset val="134"/>
    </font>
    <font>
      <b/>
      <sz val="16"/>
      <color rgb="FF00B050"/>
      <name val="Arial"/>
      <charset val="134"/>
    </font>
    <font>
      <sz val="12"/>
      <name val="Tahoma"/>
      <charset val="134"/>
    </font>
    <font>
      <b/>
      <sz val="12"/>
      <name val="Tahoma"/>
      <charset val="134"/>
    </font>
    <font>
      <b/>
      <sz val="16"/>
      <color rgb="FF00B050"/>
      <name val="Arial"/>
      <family val="2"/>
    </font>
    <font>
      <b/>
      <sz val="16"/>
      <color rgb="FFFFFFFF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b/>
      <sz val="12"/>
      <color theme="0"/>
      <name val="Arial"/>
      <family val="2"/>
    </font>
    <font>
      <b/>
      <sz val="20"/>
      <color rgb="FF000000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20"/>
      <color theme="0"/>
      <name val="Arial"/>
      <family val="2"/>
    </font>
    <font>
      <sz val="20"/>
      <color theme="0"/>
      <name val="Arial"/>
      <family val="2"/>
    </font>
    <font>
      <sz val="8"/>
      <name val="Arial"/>
      <family val="2"/>
    </font>
    <font>
      <b/>
      <sz val="9"/>
      <color indexed="81"/>
      <name val="Tahoma"/>
      <charset val="1"/>
    </font>
    <font>
      <b/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3" fillId="0" borderId="0"/>
    <xf numFmtId="0" fontId="1" fillId="0" borderId="0"/>
    <xf numFmtId="43" fontId="22" fillId="0" borderId="0" applyFont="0" applyFill="0" applyBorder="0" applyAlignment="0" applyProtection="0"/>
    <xf numFmtId="0" fontId="44" fillId="0" borderId="0"/>
  </cellStyleXfs>
  <cellXfs count="1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 readingOrder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 wrapText="1"/>
    </xf>
    <xf numFmtId="0" fontId="12" fillId="7" borderId="0" xfId="0" applyFont="1" applyFill="1" applyAlignment="1">
      <alignment horizontal="right" vertical="center" wrapText="1"/>
    </xf>
    <xf numFmtId="0" fontId="12" fillId="7" borderId="0" xfId="0" applyFont="1" applyFill="1" applyAlignment="1">
      <alignment horizontal="center" vertical="center" wrapText="1"/>
    </xf>
    <xf numFmtId="9" fontId="12" fillId="2" borderId="10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 vertical="center" wrapText="1" readingOrder="1"/>
    </xf>
    <xf numFmtId="9" fontId="18" fillId="2" borderId="4" xfId="1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/>
    </xf>
    <xf numFmtId="9" fontId="18" fillId="2" borderId="10" xfId="1" applyFont="1" applyFill="1" applyBorder="1" applyAlignment="1">
      <alignment horizontal="center" vertical="center" wrapText="1" readingOrder="1"/>
    </xf>
    <xf numFmtId="9" fontId="18" fillId="2" borderId="4" xfId="0" applyNumberFormat="1" applyFont="1" applyFill="1" applyBorder="1" applyAlignment="1">
      <alignment horizontal="center" vertical="center" wrapText="1" readingOrder="1"/>
    </xf>
    <xf numFmtId="0" fontId="15" fillId="2" borderId="0" xfId="0" applyFont="1" applyFill="1" applyAlignment="1">
      <alignment horizontal="center" vertical="center" wrapText="1" readingOrder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12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9" fontId="3" fillId="10" borderId="4" xfId="1" applyFont="1" applyFill="1" applyBorder="1" applyAlignment="1">
      <alignment horizontal="center" vertical="center" wrapText="1"/>
    </xf>
    <xf numFmtId="9" fontId="3" fillId="5" borderId="0" xfId="0" applyNumberFormat="1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9" fontId="12" fillId="2" borderId="4" xfId="1" applyFont="1" applyFill="1" applyBorder="1" applyAlignment="1">
      <alignment horizontal="center" vertical="center" wrapText="1"/>
    </xf>
    <xf numFmtId="9" fontId="12" fillId="5" borderId="0" xfId="0" applyNumberFormat="1" applyFont="1" applyFill="1" applyAlignment="1">
      <alignment horizontal="center" vertical="center" wrapText="1"/>
    </xf>
    <xf numFmtId="9" fontId="3" fillId="2" borderId="4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11" borderId="5" xfId="0" applyFont="1" applyFill="1" applyBorder="1" applyAlignment="1">
      <alignment horizontal="center" vertical="center" wrapText="1"/>
    </xf>
    <xf numFmtId="0" fontId="19" fillId="11" borderId="5" xfId="0" applyFont="1" applyFill="1" applyBorder="1" applyAlignment="1">
      <alignment horizontal="center" vertical="center" wrapText="1" readingOrder="1"/>
    </xf>
    <xf numFmtId="0" fontId="19" fillId="0" borderId="0" xfId="0" applyFont="1" applyAlignment="1">
      <alignment horizontal="center" readingOrder="1"/>
    </xf>
    <xf numFmtId="0" fontId="19" fillId="0" borderId="0" xfId="0" applyFont="1" applyAlignment="1">
      <alignment horizontal="center" vertical="center" wrapText="1" readingOrder="1"/>
    </xf>
    <xf numFmtId="0" fontId="19" fillId="11" borderId="5" xfId="3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11" borderId="5" xfId="0" applyFont="1" applyFill="1" applyBorder="1" applyAlignment="1">
      <alignment horizontal="center" vertical="top" wrapText="1" readingOrder="1"/>
    </xf>
    <xf numFmtId="165" fontId="2" fillId="0" borderId="0" xfId="2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left" vertical="center"/>
    </xf>
    <xf numFmtId="9" fontId="12" fillId="2" borderId="0" xfId="0" applyNumberFormat="1" applyFont="1" applyFill="1" applyAlignment="1">
      <alignment horizontal="center" vertical="center" wrapText="1"/>
    </xf>
    <xf numFmtId="9" fontId="3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 vertical="center" wrapText="1" readingOrder="1"/>
    </xf>
    <xf numFmtId="9" fontId="18" fillId="2" borderId="0" xfId="0" applyNumberFormat="1" applyFont="1" applyFill="1" applyAlignment="1">
      <alignment horizontal="center" vertical="center" wrapText="1" readingOrder="1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34" fillId="3" borderId="0" xfId="0" applyFont="1" applyFill="1" applyAlignment="1">
      <alignment horizontal="center" vertical="center" wrapText="1"/>
    </xf>
    <xf numFmtId="0" fontId="12" fillId="12" borderId="0" xfId="0" applyFont="1" applyFill="1" applyAlignment="1">
      <alignment horizontal="center" vertical="center"/>
    </xf>
    <xf numFmtId="0" fontId="35" fillId="13" borderId="0" xfId="0" applyFont="1" applyFill="1" applyAlignment="1">
      <alignment horizontal="center" vertical="center" wrapText="1"/>
    </xf>
    <xf numFmtId="0" fontId="35" fillId="15" borderId="0" xfId="0" applyFont="1" applyFill="1" applyAlignment="1">
      <alignment horizontal="center" vertical="center" wrapText="1"/>
    </xf>
    <xf numFmtId="0" fontId="19" fillId="16" borderId="5" xfId="0" applyFont="1" applyFill="1" applyBorder="1" applyAlignment="1">
      <alignment vertical="center" wrapText="1"/>
    </xf>
    <xf numFmtId="0" fontId="19" fillId="16" borderId="5" xfId="0" applyFont="1" applyFill="1" applyBorder="1" applyAlignment="1">
      <alignment horizontal="left" vertical="center" wrapText="1"/>
    </xf>
    <xf numFmtId="0" fontId="33" fillId="16" borderId="5" xfId="0" applyFont="1" applyFill="1" applyBorder="1" applyAlignment="1">
      <alignment vertical="center" wrapText="1"/>
    </xf>
    <xf numFmtId="0" fontId="19" fillId="16" borderId="5" xfId="3" applyFont="1" applyFill="1" applyBorder="1" applyAlignment="1">
      <alignment horizontal="center" vertical="center" wrapText="1"/>
    </xf>
    <xf numFmtId="0" fontId="21" fillId="16" borderId="5" xfId="0" applyFont="1" applyFill="1" applyBorder="1" applyAlignment="1">
      <alignment vertical="center" wrapText="1"/>
    </xf>
    <xf numFmtId="0" fontId="35" fillId="11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 readingOrder="1"/>
    </xf>
    <xf numFmtId="0" fontId="4" fillId="2" borderId="0" xfId="0" applyFont="1" applyFill="1"/>
    <xf numFmtId="0" fontId="35" fillId="7" borderId="0" xfId="0" applyFont="1" applyFill="1" applyAlignment="1">
      <alignment vertical="center"/>
    </xf>
    <xf numFmtId="0" fontId="37" fillId="2" borderId="0" xfId="0" applyFont="1" applyFill="1" applyAlignment="1">
      <alignment horizontal="center" vertical="center" wrapText="1"/>
    </xf>
    <xf numFmtId="9" fontId="37" fillId="2" borderId="0" xfId="0" applyNumberFormat="1" applyFont="1" applyFill="1" applyAlignment="1">
      <alignment horizontal="left" vertical="center"/>
    </xf>
    <xf numFmtId="9" fontId="37" fillId="2" borderId="0" xfId="0" applyNumberFormat="1" applyFont="1" applyFill="1" applyAlignment="1">
      <alignment horizontal="center" vertical="center" wrapText="1"/>
    </xf>
    <xf numFmtId="0" fontId="38" fillId="17" borderId="0" xfId="0" applyFont="1" applyFill="1" applyAlignment="1">
      <alignment vertical="center"/>
    </xf>
    <xf numFmtId="0" fontId="31" fillId="17" borderId="0" xfId="0" applyFont="1" applyFill="1" applyAlignment="1">
      <alignment horizontal="center" vertical="center"/>
    </xf>
    <xf numFmtId="0" fontId="38" fillId="0" borderId="0" xfId="0" applyFont="1" applyAlignment="1">
      <alignment vertical="center"/>
    </xf>
    <xf numFmtId="0" fontId="38" fillId="2" borderId="0" xfId="0" applyFont="1" applyFill="1" applyAlignment="1">
      <alignment vertical="center"/>
    </xf>
    <xf numFmtId="0" fontId="31" fillId="18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2" borderId="0" xfId="0" applyFont="1" applyFill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1" fillId="18" borderId="0" xfId="0" applyFont="1" applyFill="1" applyAlignment="1" applyProtection="1">
      <alignment horizontal="center" vertical="center"/>
      <protection locked="0"/>
    </xf>
    <xf numFmtId="0" fontId="31" fillId="19" borderId="0" xfId="0" applyFont="1" applyFill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40" fillId="0" borderId="0" xfId="0" applyFont="1"/>
    <xf numFmtId="0" fontId="38" fillId="0" borderId="0" xfId="0" applyFont="1" applyAlignment="1">
      <alignment horizontal="center"/>
    </xf>
    <xf numFmtId="0" fontId="39" fillId="2" borderId="0" xfId="0" applyFont="1" applyFill="1" applyAlignment="1">
      <alignment vertical="center" wrapText="1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31" fillId="9" borderId="0" xfId="0" applyFont="1" applyFill="1" applyAlignment="1">
      <alignment horizontal="center" vertical="center"/>
    </xf>
    <xf numFmtId="0" fontId="38" fillId="0" borderId="0" xfId="0" applyFont="1"/>
    <xf numFmtId="0" fontId="35" fillId="4" borderId="0" xfId="0" applyFont="1" applyFill="1" applyAlignment="1">
      <alignment horizontal="center" vertical="center" wrapText="1"/>
    </xf>
    <xf numFmtId="0" fontId="33" fillId="0" borderId="0" xfId="0" applyFont="1"/>
    <xf numFmtId="0" fontId="41" fillId="0" borderId="0" xfId="0" applyFont="1"/>
    <xf numFmtId="0" fontId="2" fillId="8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6" fontId="12" fillId="2" borderId="0" xfId="5" applyNumberFormat="1" applyFont="1" applyFill="1" applyAlignment="1">
      <alignment horizontal="center" vertical="center"/>
    </xf>
    <xf numFmtId="10" fontId="18" fillId="18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5" fillId="2" borderId="12" xfId="0" applyFont="1" applyFill="1" applyBorder="1" applyAlignment="1">
      <alignment horizontal="right" vertical="center" wrapText="1"/>
    </xf>
    <xf numFmtId="0" fontId="35" fillId="2" borderId="13" xfId="0" applyFont="1" applyFill="1" applyBorder="1" applyAlignment="1">
      <alignment horizontal="right" vertical="center" wrapText="1"/>
    </xf>
    <xf numFmtId="0" fontId="39" fillId="14" borderId="1" xfId="0" applyFont="1" applyFill="1" applyBorder="1" applyAlignment="1">
      <alignment horizontal="center" vertical="center" wrapText="1"/>
    </xf>
    <xf numFmtId="0" fontId="39" fillId="14" borderId="2" xfId="0" applyFont="1" applyFill="1" applyBorder="1" applyAlignment="1">
      <alignment horizontal="center" vertical="center" wrapText="1"/>
    </xf>
    <xf numFmtId="0" fontId="39" fillId="14" borderId="3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30" fillId="4" borderId="8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8" borderId="9" xfId="0" applyFont="1" applyFill="1" applyBorder="1" applyAlignment="1">
      <alignment horizontal="center" vertical="center" wrapText="1"/>
    </xf>
    <xf numFmtId="0" fontId="39" fillId="9" borderId="8" xfId="0" applyFont="1" applyFill="1" applyBorder="1" applyAlignment="1">
      <alignment horizontal="center" vertical="center"/>
    </xf>
    <xf numFmtId="0" fontId="39" fillId="9" borderId="0" xfId="0" applyFont="1" applyFill="1" applyAlignment="1">
      <alignment horizontal="center" vertical="center"/>
    </xf>
    <xf numFmtId="0" fontId="30" fillId="12" borderId="8" xfId="0" applyFont="1" applyFill="1" applyBorder="1" applyAlignment="1">
      <alignment horizontal="center" vertical="center"/>
    </xf>
    <xf numFmtId="0" fontId="14" fillId="12" borderId="0" xfId="0" applyFont="1" applyFill="1" applyAlignment="1">
      <alignment horizontal="center" vertical="center"/>
    </xf>
    <xf numFmtId="0" fontId="29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center" vertical="center" wrapText="1" readingOrder="1"/>
    </xf>
    <xf numFmtId="0" fontId="13" fillId="13" borderId="2" xfId="0" applyFont="1" applyFill="1" applyBorder="1" applyAlignment="1">
      <alignment horizontal="center" vertical="center" wrapText="1" readingOrder="1"/>
    </xf>
    <xf numFmtId="0" fontId="13" fillId="13" borderId="3" xfId="0" applyFont="1" applyFill="1" applyBorder="1" applyAlignment="1">
      <alignment horizontal="center" vertical="center" wrapText="1" readingOrder="1"/>
    </xf>
    <xf numFmtId="0" fontId="32" fillId="13" borderId="7" xfId="0" applyFont="1" applyFill="1" applyBorder="1" applyAlignment="1">
      <alignment horizontal="center" vertical="center" wrapText="1" readingOrder="1"/>
    </xf>
    <xf numFmtId="0" fontId="32" fillId="13" borderId="0" xfId="0" applyFont="1" applyFill="1" applyAlignment="1">
      <alignment horizontal="center" vertical="center" wrapText="1" readingOrder="1"/>
    </xf>
    <xf numFmtId="0" fontId="32" fillId="13" borderId="11" xfId="0" applyFont="1" applyFill="1" applyBorder="1" applyAlignment="1">
      <alignment horizontal="center" vertical="center" wrapText="1" readingOrder="1"/>
    </xf>
    <xf numFmtId="0" fontId="39" fillId="19" borderId="1" xfId="0" applyFont="1" applyFill="1" applyBorder="1" applyAlignment="1">
      <alignment horizontal="center" vertical="center" wrapText="1"/>
    </xf>
    <xf numFmtId="0" fontId="39" fillId="19" borderId="2" xfId="0" applyFont="1" applyFill="1" applyBorder="1" applyAlignment="1">
      <alignment horizontal="center" vertical="center" wrapText="1"/>
    </xf>
    <xf numFmtId="0" fontId="39" fillId="19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33" fillId="16" borderId="5" xfId="0" applyFont="1" applyFill="1" applyBorder="1" applyAlignment="1">
      <alignment horizontal="center" vertical="center" wrapText="1"/>
    </xf>
    <xf numFmtId="0" fontId="19" fillId="16" borderId="5" xfId="0" applyFont="1" applyFill="1" applyBorder="1" applyAlignment="1">
      <alignment horizontal="center" vertical="center" wrapText="1"/>
    </xf>
    <xf numFmtId="0" fontId="19" fillId="11" borderId="5" xfId="0" applyFont="1" applyFill="1" applyBorder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wrapText="1"/>
    </xf>
    <xf numFmtId="0" fontId="32" fillId="10" borderId="7" xfId="0" applyFont="1" applyFill="1" applyBorder="1" applyAlignment="1">
      <alignment horizontal="center" vertical="center" wrapText="1" readingOrder="1"/>
    </xf>
    <xf numFmtId="0" fontId="32" fillId="10" borderId="0" xfId="0" applyFont="1" applyFill="1" applyAlignment="1">
      <alignment horizontal="center" vertical="center" wrapText="1" readingOrder="1"/>
    </xf>
    <xf numFmtId="0" fontId="32" fillId="10" borderId="11" xfId="0" applyFont="1" applyFill="1" applyBorder="1" applyAlignment="1">
      <alignment horizontal="center" vertical="center" wrapText="1" readingOrder="1"/>
    </xf>
    <xf numFmtId="0" fontId="45" fillId="0" borderId="0" xfId="6" applyFont="1" applyAlignment="1">
      <alignment horizontal="center" vertical="center" wrapText="1"/>
    </xf>
    <xf numFmtId="0" fontId="44" fillId="0" borderId="0" xfId="6"/>
    <xf numFmtId="0" fontId="44" fillId="0" borderId="14" xfId="6" applyBorder="1" applyAlignment="1">
      <alignment horizontal="center"/>
    </xf>
    <xf numFmtId="0" fontId="44" fillId="0" borderId="15" xfId="6" applyBorder="1" applyAlignment="1">
      <alignment horizontal="center"/>
    </xf>
    <xf numFmtId="0" fontId="44" fillId="0" borderId="15" xfId="6" applyBorder="1" applyAlignment="1">
      <alignment horizontal="center"/>
    </xf>
    <xf numFmtId="0" fontId="44" fillId="0" borderId="16" xfId="6" applyBorder="1" applyAlignment="1">
      <alignment horizontal="center"/>
    </xf>
    <xf numFmtId="0" fontId="44" fillId="0" borderId="5" xfId="6" applyBorder="1" applyAlignment="1">
      <alignment vertical="center" wrapText="1"/>
    </xf>
    <xf numFmtId="0" fontId="44" fillId="0" borderId="0" xfId="6" applyAlignment="1">
      <alignment vertical="center" wrapText="1"/>
    </xf>
    <xf numFmtId="0" fontId="45" fillId="0" borderId="0" xfId="6" applyFont="1"/>
    <xf numFmtId="10" fontId="18" fillId="2" borderId="0" xfId="0" applyNumberFormat="1" applyFont="1" applyFill="1" applyAlignment="1">
      <alignment horizontal="center" vertical="center" wrapText="1" readingOrder="1"/>
    </xf>
    <xf numFmtId="0" fontId="44" fillId="0" borderId="0" xfId="6" applyAlignment="1">
      <alignment horizontal="center"/>
    </xf>
    <xf numFmtId="0" fontId="44" fillId="0" borderId="0" xfId="6" applyNumberFormat="1"/>
    <xf numFmtId="2" fontId="43" fillId="2" borderId="4" xfId="0" applyNumberFormat="1" applyFont="1" applyFill="1" applyBorder="1" applyAlignment="1">
      <alignment horizontal="center" vertical="center" wrapText="1" readingOrder="1"/>
    </xf>
    <xf numFmtId="2" fontId="45" fillId="0" borderId="0" xfId="6" applyNumberFormat="1" applyFont="1"/>
    <xf numFmtId="0" fontId="44" fillId="0" borderId="0" xfId="5" applyNumberFormat="1" applyFont="1"/>
    <xf numFmtId="0" fontId="44" fillId="0" borderId="0" xfId="1" applyNumberFormat="1" applyFont="1"/>
    <xf numFmtId="2" fontId="44" fillId="0" borderId="0" xfId="1" applyNumberFormat="1" applyFont="1"/>
    <xf numFmtId="176" fontId="44" fillId="0" borderId="0" xfId="6" applyNumberFormat="1"/>
    <xf numFmtId="1" fontId="44" fillId="0" borderId="0" xfId="6" applyNumberFormat="1"/>
  </cellXfs>
  <cellStyles count="7">
    <cellStyle name="Comma" xfId="5" builtinId="3"/>
    <cellStyle name="Comma [0] 23" xfId="2" xr:uid="{00000000-0005-0000-0000-000001000000}"/>
    <cellStyle name="Normal" xfId="0" builtinId="0"/>
    <cellStyle name="Normal 2" xfId="6" xr:uid="{CD16210E-42E7-4C7E-BCE0-ADB982E4C82A}"/>
    <cellStyle name="Normal 2 10_REKAP RKA 2017" xfId="3" xr:uid="{00000000-0005-0000-0000-000003000000}"/>
    <cellStyle name="Normal 6 3" xfId="4" xr:uid="{00000000-0005-0000-0000-000004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221456</xdr:colOff>
      <xdr:row>6</xdr:row>
      <xdr:rowOff>33337</xdr:rowOff>
    </xdr:from>
    <xdr:to>
      <xdr:col>81</xdr:col>
      <xdr:colOff>140493</xdr:colOff>
      <xdr:row>6</xdr:row>
      <xdr:rowOff>357187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760640" y="3100070"/>
          <a:ext cx="161290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80</xdr:col>
      <xdr:colOff>233363</xdr:colOff>
      <xdr:row>8</xdr:row>
      <xdr:rowOff>88107</xdr:rowOff>
    </xdr:from>
    <xdr:to>
      <xdr:col>81</xdr:col>
      <xdr:colOff>171450</xdr:colOff>
      <xdr:row>8</xdr:row>
      <xdr:rowOff>411957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772705" y="3945255"/>
          <a:ext cx="180340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80</xdr:col>
      <xdr:colOff>257175</xdr:colOff>
      <xdr:row>17</xdr:row>
      <xdr:rowOff>76200</xdr:rowOff>
    </xdr:from>
    <xdr:to>
      <xdr:col>81</xdr:col>
      <xdr:colOff>209550</xdr:colOff>
      <xdr:row>17</xdr:row>
      <xdr:rowOff>400050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781595" y="7905750"/>
          <a:ext cx="209550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80</xdr:col>
      <xdr:colOff>250031</xdr:colOff>
      <xdr:row>11</xdr:row>
      <xdr:rowOff>142875</xdr:rowOff>
    </xdr:from>
    <xdr:to>
      <xdr:col>81</xdr:col>
      <xdr:colOff>202406</xdr:colOff>
      <xdr:row>13</xdr:row>
      <xdr:rowOff>85725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781595" y="5972175"/>
          <a:ext cx="201930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101</xdr:col>
      <xdr:colOff>306760</xdr:colOff>
      <xdr:row>21</xdr:row>
      <xdr:rowOff>38519</xdr:rowOff>
    </xdr:from>
    <xdr:to>
      <xdr:col>101</xdr:col>
      <xdr:colOff>628929</xdr:colOff>
      <xdr:row>21</xdr:row>
      <xdr:rowOff>362369</xdr:rowOff>
    </xdr:to>
    <xdr:sp macro="" textlink="">
      <xdr:nvSpPr>
        <xdr:cNvPr id="14" name="Down Arrow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7720230" y="10868025"/>
          <a:ext cx="321945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105056</xdr:colOff>
      <xdr:row>23</xdr:row>
      <xdr:rowOff>4902</xdr:rowOff>
    </xdr:from>
    <xdr:to>
      <xdr:col>45</xdr:col>
      <xdr:colOff>458442</xdr:colOff>
      <xdr:row>24</xdr:row>
      <xdr:rowOff>183075</xdr:rowOff>
    </xdr:to>
    <xdr:sp macro="" textlink="">
      <xdr:nvSpPr>
        <xdr:cNvPr id="15" name="Down Arrow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233910" y="12063095"/>
          <a:ext cx="353060" cy="36893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355877</xdr:colOff>
      <xdr:row>22</xdr:row>
      <xdr:rowOff>619769</xdr:rowOff>
    </xdr:from>
    <xdr:to>
      <xdr:col>12</xdr:col>
      <xdr:colOff>626382</xdr:colOff>
      <xdr:row>24</xdr:row>
      <xdr:rowOff>154695</xdr:rowOff>
    </xdr:to>
    <xdr:sp macro="" textlink="">
      <xdr:nvSpPr>
        <xdr:cNvPr id="16" name="Down Arrow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787357" y="11010678"/>
          <a:ext cx="270505" cy="36619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64</xdr:col>
      <xdr:colOff>250889</xdr:colOff>
      <xdr:row>23</xdr:row>
      <xdr:rowOff>0</xdr:rowOff>
    </xdr:from>
    <xdr:to>
      <xdr:col>65</xdr:col>
      <xdr:colOff>207596</xdr:colOff>
      <xdr:row>25</xdr:row>
      <xdr:rowOff>3781</xdr:rowOff>
    </xdr:to>
    <xdr:sp macro="" textlink="">
      <xdr:nvSpPr>
        <xdr:cNvPr id="17" name="Down Arrow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2290405" y="12058650"/>
          <a:ext cx="331470" cy="3937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86</xdr:col>
      <xdr:colOff>116260</xdr:colOff>
      <xdr:row>23</xdr:row>
      <xdr:rowOff>4902</xdr:rowOff>
    </xdr:from>
    <xdr:to>
      <xdr:col>87</xdr:col>
      <xdr:colOff>91047</xdr:colOff>
      <xdr:row>24</xdr:row>
      <xdr:rowOff>183075</xdr:rowOff>
    </xdr:to>
    <xdr:sp macro="" textlink="">
      <xdr:nvSpPr>
        <xdr:cNvPr id="19" name="Down Arrow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9327435" y="12063095"/>
          <a:ext cx="349885" cy="36893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123</xdr:col>
      <xdr:colOff>4201</xdr:colOff>
      <xdr:row>23</xdr:row>
      <xdr:rowOff>16108</xdr:rowOff>
    </xdr:from>
    <xdr:to>
      <xdr:col>123</xdr:col>
      <xdr:colOff>326370</xdr:colOff>
      <xdr:row>24</xdr:row>
      <xdr:rowOff>194281</xdr:rowOff>
    </xdr:to>
    <xdr:sp macro="" textlink="">
      <xdr:nvSpPr>
        <xdr:cNvPr id="20" name="Down Arrow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9466460" y="12074525"/>
          <a:ext cx="321945" cy="368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X534"/>
  <sheetViews>
    <sheetView tabSelected="1" topLeftCell="BP10" zoomScale="70" zoomScaleNormal="70" zoomScaleSheetLayoutView="25" workbookViewId="0">
      <selection activeCell="EB46" sqref="EB46"/>
    </sheetView>
  </sheetViews>
  <sheetFormatPr defaultColWidth="10.7109375" defaultRowHeight="11.25"/>
  <cols>
    <col min="1" max="1" width="22.140625" style="12" customWidth="1"/>
    <col min="2" max="2" width="4.28515625" style="13" customWidth="1"/>
    <col min="3" max="3" width="13.5703125" style="14" customWidth="1"/>
    <col min="4" max="4" width="3.7109375" style="13" customWidth="1"/>
    <col min="5" max="5" width="13.85546875" style="13" customWidth="1"/>
    <col min="6" max="6" width="3.7109375" style="13" customWidth="1"/>
    <col min="7" max="7" width="19.85546875" style="13" customWidth="1"/>
    <col min="8" max="8" width="3.7109375" style="13" customWidth="1"/>
    <col min="9" max="9" width="22.140625" style="13" customWidth="1"/>
    <col min="10" max="10" width="5.7109375" style="13" customWidth="1"/>
    <col min="11" max="11" width="14.140625" style="13" customWidth="1"/>
    <col min="12" max="12" width="3.7109375" style="13" customWidth="1"/>
    <col min="13" max="13" width="14" style="13" customWidth="1"/>
    <col min="14" max="14" width="3.7109375" style="13" customWidth="1"/>
    <col min="15" max="15" width="13.28515625" style="13" bestFit="1" customWidth="1"/>
    <col min="16" max="16" width="3.7109375" style="13" customWidth="1"/>
    <col min="17" max="17" width="21.85546875" style="13" customWidth="1"/>
    <col min="18" max="18" width="3.7109375" style="13" customWidth="1"/>
    <col min="19" max="19" width="13.28515625" style="13" bestFit="1" customWidth="1"/>
    <col min="20" max="20" width="5.7109375" style="13" customWidth="1"/>
    <col min="21" max="21" width="13.28515625" style="13" bestFit="1" customWidth="1"/>
    <col min="22" max="22" width="4.7109375" style="13" bestFit="1" customWidth="1"/>
    <col min="23" max="23" width="11.85546875" style="13" bestFit="1" customWidth="1"/>
    <col min="24" max="24" width="3.7109375" style="13" customWidth="1"/>
    <col min="25" max="25" width="11.85546875" style="13" bestFit="1" customWidth="1"/>
    <col min="26" max="26" width="3.7109375" style="13" customWidth="1"/>
    <col min="27" max="27" width="11.85546875" style="13" bestFit="1" customWidth="1"/>
    <col min="28" max="28" width="3.7109375" style="13" customWidth="1"/>
    <col min="29" max="29" width="14.42578125" style="13" bestFit="1" customWidth="1"/>
    <col min="30" max="30" width="3.7109375" style="13" customWidth="1"/>
    <col min="31" max="31" width="8.7109375" style="13" bestFit="1" customWidth="1"/>
    <col min="32" max="32" width="4.7109375" style="13" bestFit="1" customWidth="1"/>
    <col min="33" max="33" width="14.7109375" style="13" customWidth="1"/>
    <col min="34" max="34" width="4.7109375" style="13" bestFit="1" customWidth="1"/>
    <col min="35" max="35" width="13.28515625" style="13" bestFit="1" customWidth="1"/>
    <col min="36" max="36" width="3.7109375" style="13" customWidth="1"/>
    <col min="37" max="37" width="11.85546875" style="13" bestFit="1" customWidth="1"/>
    <col min="38" max="39" width="3.7109375" style="13" customWidth="1"/>
    <col min="40" max="40" width="10.7109375" style="13"/>
    <col min="41" max="41" width="3.7109375" style="13" customWidth="1"/>
    <col min="42" max="42" width="10.7109375" style="13"/>
    <col min="43" max="43" width="3.7109375" style="13" customWidth="1"/>
    <col min="44" max="44" width="12.5703125" style="13" customWidth="1"/>
    <col min="45" max="45" width="3.7109375" style="13" customWidth="1"/>
    <col min="46" max="46" width="11.140625" style="13" customWidth="1"/>
    <col min="47" max="47" width="5.7109375" style="13" customWidth="1"/>
    <col min="48" max="48" width="10.7109375" style="13" customWidth="1"/>
    <col min="49" max="49" width="3.7109375" style="13" customWidth="1"/>
    <col min="50" max="50" width="10.7109375" style="13"/>
    <col min="51" max="51" width="3.7109375" style="13" customWidth="1"/>
    <col min="52" max="52" width="10.7109375" style="13"/>
    <col min="53" max="53" width="3.7109375" style="13" customWidth="1"/>
    <col min="54" max="54" width="10.7109375" style="13"/>
    <col min="55" max="55" width="3.7109375" style="13" customWidth="1"/>
    <col min="56" max="56" width="10.7109375" style="13"/>
    <col min="57" max="57" width="3.7109375" style="13" customWidth="1"/>
    <col min="58" max="58" width="12.5703125" style="13" customWidth="1"/>
    <col min="59" max="59" width="3.7109375" style="13" customWidth="1"/>
    <col min="60" max="60" width="10.7109375" style="13"/>
    <col min="61" max="61" width="5.7109375" style="13" customWidth="1"/>
    <col min="62" max="62" width="12.42578125" style="13" customWidth="1"/>
    <col min="63" max="63" width="4.7109375" style="13" bestFit="1" customWidth="1"/>
    <col min="64" max="64" width="11.42578125" style="13" customWidth="1"/>
    <col min="65" max="65" width="5.7109375" style="13" customWidth="1"/>
    <col min="66" max="66" width="12.140625" style="13" customWidth="1"/>
    <col min="67" max="67" width="3.7109375" style="13" customWidth="1"/>
    <col min="68" max="68" width="13.5703125" style="13" customWidth="1"/>
    <col min="69" max="69" width="5.7109375" style="13" customWidth="1"/>
    <col min="70" max="70" width="14.85546875" style="13" customWidth="1"/>
    <col min="71" max="71" width="3.7109375" style="13" customWidth="1"/>
    <col min="72" max="72" width="11.7109375" style="13" customWidth="1"/>
    <col min="73" max="73" width="5.7109375" style="13" customWidth="1"/>
    <col min="74" max="74" width="15.140625" style="13" customWidth="1"/>
    <col min="75" max="75" width="3.7109375" style="13" customWidth="1"/>
    <col min="76" max="76" width="11.85546875" style="13" customWidth="1"/>
    <col min="77" max="77" width="19.5703125" style="13" customWidth="1"/>
    <col min="78" max="78" width="3.7109375" style="13" customWidth="1"/>
    <col min="79" max="79" width="5.7109375" style="13" customWidth="1"/>
    <col min="80" max="80" width="13.5703125" style="13" customWidth="1"/>
    <col min="81" max="81" width="3.7109375" style="13" customWidth="1"/>
    <col min="82" max="82" width="16" style="13" customWidth="1"/>
    <col min="83" max="83" width="5.7109375" style="13" customWidth="1"/>
    <col min="84" max="84" width="15.42578125" style="13" customWidth="1"/>
    <col min="85" max="85" width="3.7109375" style="13" customWidth="1"/>
    <col min="86" max="86" width="10.7109375" style="13"/>
    <col min="87" max="87" width="5.7109375" style="13" customWidth="1"/>
    <col min="88" max="88" width="12.7109375" style="13" customWidth="1"/>
    <col min="89" max="89" width="3.7109375" style="13" customWidth="1"/>
    <col min="90" max="90" width="11.85546875" style="13" bestFit="1" customWidth="1"/>
    <col min="91" max="91" width="5.7109375" style="13" customWidth="1"/>
    <col min="92" max="92" width="15.85546875" style="13" customWidth="1"/>
    <col min="93" max="93" width="3.7109375" style="13" customWidth="1"/>
    <col min="94" max="94" width="13" style="13" customWidth="1"/>
    <col min="95" max="95" width="3.7109375" style="13" customWidth="1"/>
    <col min="96" max="96" width="10.7109375" style="13"/>
    <col min="97" max="97" width="3.7109375" style="13" customWidth="1"/>
    <col min="98" max="98" width="12.42578125" style="13" customWidth="1"/>
    <col min="99" max="99" width="3.7109375" style="13" customWidth="1"/>
    <col min="100" max="100" width="12.5703125" style="13" customWidth="1"/>
    <col min="101" max="101" width="5.7109375" style="13" customWidth="1"/>
    <col min="102" max="102" width="12.7109375" style="13" customWidth="1"/>
    <col min="103" max="103" width="3.7109375" style="13" customWidth="1"/>
    <col min="104" max="104" width="13.42578125" style="13" customWidth="1"/>
    <col min="105" max="105" width="3.7109375" style="13" customWidth="1"/>
    <col min="106" max="106" width="10.7109375" style="13"/>
    <col min="107" max="107" width="3.7109375" style="13" customWidth="1"/>
    <col min="108" max="108" width="12.42578125" style="13" customWidth="1"/>
    <col min="109" max="109" width="3.7109375" style="13" customWidth="1"/>
    <col min="110" max="110" width="10.7109375" style="13"/>
    <col min="111" max="111" width="5.7109375" style="13" customWidth="1"/>
    <col min="112" max="112" width="13.28515625" style="13" customWidth="1"/>
    <col min="113" max="113" width="3.7109375" style="13" customWidth="1"/>
    <col min="114" max="114" width="10.7109375" style="13"/>
    <col min="115" max="115" width="3.7109375" style="13" customWidth="1"/>
    <col min="116" max="116" width="12.5703125" style="13" customWidth="1"/>
    <col min="117" max="117" width="3.7109375" style="13" customWidth="1"/>
    <col min="118" max="118" width="12.42578125" style="13" customWidth="1"/>
    <col min="119" max="119" width="5.7109375" style="13" customWidth="1"/>
    <col min="120" max="120" width="12.140625" style="13" customWidth="1"/>
    <col min="121" max="121" width="5.7109375" style="13" customWidth="1"/>
    <col min="122" max="122" width="13.5703125" style="13" customWidth="1"/>
    <col min="123" max="123" width="3.7109375" style="13" customWidth="1"/>
    <col min="124" max="124" width="13" style="13" customWidth="1"/>
    <col min="125" max="125" width="3.7109375" style="13" customWidth="1"/>
    <col min="126" max="126" width="13.5703125" style="13" customWidth="1"/>
    <col min="127" max="127" width="5.7109375" style="13" customWidth="1"/>
    <col min="128" max="128" width="14.42578125" style="13" customWidth="1"/>
    <col min="129" max="129" width="3.7109375" style="13" customWidth="1"/>
    <col min="130" max="130" width="18.85546875" style="13" bestFit="1" customWidth="1"/>
    <col min="131" max="131" width="3.7109375" style="13" customWidth="1"/>
    <col min="132" max="132" width="18.85546875" style="13" bestFit="1" customWidth="1"/>
    <col min="133" max="133" width="3.7109375" style="13" customWidth="1"/>
    <col min="134" max="134" width="19.7109375" style="13" bestFit="1" customWidth="1"/>
    <col min="135" max="135" width="3.7109375" style="13" customWidth="1"/>
    <col min="136" max="136" width="18.5703125" style="13" bestFit="1" customWidth="1"/>
    <col min="137" max="137" width="5.7109375" style="13" customWidth="1"/>
    <col min="138" max="138" width="10.7109375" style="13"/>
    <col min="139" max="139" width="3.7109375" style="13" customWidth="1"/>
    <col min="140" max="140" width="12.140625" style="13" customWidth="1"/>
    <col min="141" max="141" width="3.7109375" style="13" customWidth="1"/>
    <col min="142" max="142" width="12.28515625" style="13" customWidth="1"/>
    <col min="143" max="143" width="3.7109375" style="13" customWidth="1"/>
    <col min="144" max="144" width="12.28515625" style="13" customWidth="1"/>
    <col min="145" max="145" width="5.7109375" style="13" customWidth="1"/>
    <col min="146" max="146" width="12.5703125" style="13" customWidth="1"/>
    <col min="147" max="147" width="3.7109375" style="13" customWidth="1"/>
    <col min="148" max="148" width="13.28515625" style="13" customWidth="1"/>
    <col min="149" max="149" width="5.7109375" style="13" customWidth="1"/>
    <col min="150" max="150" width="10.7109375" style="13"/>
    <col min="151" max="151" width="5.7109375" style="13" customWidth="1"/>
    <col min="152" max="152" width="14.85546875" style="13" customWidth="1"/>
    <col min="153" max="153" width="10.7109375" style="13"/>
    <col min="154" max="154" width="61" style="13" customWidth="1"/>
    <col min="155" max="16384" width="10.7109375" style="13"/>
  </cols>
  <sheetData>
    <row r="1" spans="1:152" ht="90">
      <c r="A1" s="136" t="s">
        <v>192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</row>
    <row r="2" spans="1:152" ht="48.75" customHeight="1">
      <c r="A2" s="16"/>
      <c r="B2" s="15"/>
      <c r="C2" s="16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</row>
    <row r="3" spans="1:152" ht="44.25" customHeight="1">
      <c r="A3" s="17" t="s">
        <v>0</v>
      </c>
      <c r="B3" s="1"/>
      <c r="C3" s="137" t="s">
        <v>1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</row>
    <row r="4" spans="1:152" ht="15">
      <c r="A4" s="10"/>
      <c r="B4" s="1"/>
      <c r="C4" s="10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</row>
    <row r="5" spans="1:152" ht="15">
      <c r="A5" s="10"/>
      <c r="B5" s="1"/>
      <c r="C5" s="10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</row>
    <row r="6" spans="1:152" ht="28.5" customHeight="1">
      <c r="A6" s="17" t="s">
        <v>2</v>
      </c>
      <c r="B6" s="1"/>
      <c r="C6" s="138" t="s">
        <v>3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</row>
    <row r="7" spans="1:152" ht="31.5" customHeight="1">
      <c r="A7" s="10"/>
      <c r="B7" s="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</row>
    <row r="8" spans="1:152" ht="30.75" customHeight="1">
      <c r="A8" s="17" t="s">
        <v>4</v>
      </c>
      <c r="B8" s="1"/>
      <c r="C8" s="139" t="s">
        <v>5</v>
      </c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</row>
    <row r="9" spans="1:152" ht="36" customHeight="1">
      <c r="A9" s="10"/>
      <c r="B9" s="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</row>
    <row r="10" spans="1:152" ht="46.5" customHeight="1">
      <c r="A10" s="22" t="s">
        <v>6</v>
      </c>
      <c r="B10" s="1"/>
      <c r="C10" s="145" t="s">
        <v>194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</row>
    <row r="11" spans="1:152" ht="36.75" customHeight="1">
      <c r="A11" s="23" t="s">
        <v>7</v>
      </c>
      <c r="B11" s="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5" t="s">
        <v>9</v>
      </c>
      <c r="CB11" s="26">
        <v>4.24</v>
      </c>
      <c r="CC11" s="107" t="s">
        <v>300</v>
      </c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</row>
    <row r="12" spans="1:152" ht="15">
      <c r="A12" s="10"/>
      <c r="B12" s="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</row>
    <row r="13" spans="1:152" ht="15">
      <c r="A13" s="10"/>
      <c r="B13" s="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</row>
    <row r="14" spans="1:152" ht="15">
      <c r="A14" s="10"/>
      <c r="B14" s="1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</row>
    <row r="15" spans="1:152" s="131" customFormat="1" ht="37.5" customHeight="1">
      <c r="A15" s="129" t="s">
        <v>10</v>
      </c>
      <c r="B15" s="130"/>
      <c r="C15" s="146" t="s">
        <v>346</v>
      </c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7"/>
      <c r="DR15" s="147"/>
      <c r="DS15" s="147"/>
      <c r="DT15" s="147"/>
      <c r="DU15" s="147"/>
      <c r="DV15" s="147"/>
      <c r="DW15" s="147"/>
      <c r="DX15" s="147"/>
      <c r="DY15" s="147"/>
      <c r="DZ15" s="147"/>
      <c r="EA15" s="147"/>
      <c r="EB15" s="147"/>
      <c r="EC15" s="147"/>
      <c r="ED15" s="147"/>
      <c r="EE15" s="147"/>
      <c r="EF15" s="147"/>
      <c r="EG15" s="147"/>
      <c r="EH15" s="147"/>
      <c r="EI15" s="147"/>
      <c r="EJ15" s="147"/>
      <c r="EK15" s="147"/>
      <c r="EL15" s="147"/>
      <c r="EM15" s="147"/>
      <c r="EN15" s="147"/>
      <c r="EO15" s="147"/>
      <c r="EP15" s="147"/>
      <c r="EQ15" s="147"/>
      <c r="ER15" s="147"/>
      <c r="ES15" s="147"/>
      <c r="ET15" s="147"/>
      <c r="EU15" s="147"/>
      <c r="EV15" s="147"/>
    </row>
    <row r="16" spans="1:152" ht="37.5" customHeight="1" thickBot="1">
      <c r="A16" s="132" t="s">
        <v>7</v>
      </c>
      <c r="B16" s="1"/>
      <c r="C16" s="148" t="s">
        <v>193</v>
      </c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48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8"/>
      <c r="EC16" s="148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8"/>
      <c r="ER16" s="148"/>
      <c r="ES16" s="148"/>
      <c r="ET16" s="148"/>
      <c r="EU16" s="148"/>
      <c r="EV16" s="148"/>
    </row>
    <row r="17" spans="1:154" s="83" customFormat="1" ht="37.5" customHeight="1" thickBot="1">
      <c r="A17" s="133"/>
      <c r="B17" s="52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140" t="s">
        <v>299</v>
      </c>
      <c r="BU17" s="140"/>
      <c r="BV17" s="140"/>
      <c r="BW17" s="140"/>
      <c r="BX17" s="141"/>
      <c r="BY17" s="39"/>
      <c r="BZ17" s="51"/>
      <c r="CA17" s="51" t="s">
        <v>9</v>
      </c>
      <c r="CB17" s="51">
        <v>4.24</v>
      </c>
      <c r="CC17" s="107" t="s">
        <v>300</v>
      </c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</row>
    <row r="18" spans="1:154" ht="36.75" customHeight="1">
      <c r="A18" s="28"/>
      <c r="B18" s="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</row>
    <row r="19" spans="1:154" s="128" customFormat="1" ht="46.5" customHeight="1">
      <c r="A19" s="127" t="s">
        <v>11</v>
      </c>
      <c r="C19" s="149" t="s">
        <v>12</v>
      </c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  <c r="BI19" s="150"/>
      <c r="BJ19" s="150"/>
      <c r="BK19" s="150"/>
      <c r="BL19" s="150"/>
      <c r="BM19" s="150"/>
      <c r="BN19" s="150"/>
      <c r="BO19" s="150"/>
      <c r="BP19" s="150"/>
      <c r="BQ19" s="150"/>
      <c r="BR19" s="150"/>
      <c r="BS19" s="150"/>
      <c r="BT19" s="150"/>
      <c r="BU19" s="150"/>
      <c r="BV19" s="150"/>
      <c r="BW19" s="150"/>
      <c r="BX19" s="150"/>
      <c r="BY19" s="150"/>
      <c r="BZ19" s="150"/>
      <c r="CA19" s="150"/>
      <c r="CB19" s="150"/>
      <c r="CC19" s="150"/>
      <c r="CD19" s="150"/>
      <c r="CE19" s="150"/>
      <c r="CF19" s="150"/>
      <c r="CG19" s="150"/>
      <c r="CH19" s="150"/>
      <c r="CI19" s="150"/>
      <c r="CJ19" s="150"/>
      <c r="CK19" s="150"/>
      <c r="CL19" s="150"/>
      <c r="CM19" s="150"/>
      <c r="CN19" s="150"/>
      <c r="CO19" s="150"/>
      <c r="CP19" s="150"/>
      <c r="CQ19" s="150"/>
      <c r="CR19" s="150"/>
      <c r="CS19" s="150"/>
      <c r="CT19" s="150"/>
      <c r="CU19" s="150"/>
      <c r="CV19" s="150"/>
      <c r="CW19" s="150"/>
      <c r="CX19" s="150"/>
      <c r="CY19" s="150"/>
      <c r="CZ19" s="150"/>
      <c r="DA19" s="150"/>
      <c r="DB19" s="150"/>
      <c r="DC19" s="150"/>
      <c r="DD19" s="150"/>
      <c r="DE19" s="150"/>
      <c r="DF19" s="150"/>
      <c r="DG19" s="150"/>
      <c r="DH19" s="150"/>
      <c r="DI19" s="150"/>
      <c r="DJ19" s="150"/>
      <c r="DK19" s="150"/>
      <c r="DL19" s="150"/>
      <c r="DM19" s="150"/>
      <c r="DN19" s="150"/>
      <c r="DO19" s="150"/>
      <c r="DP19" s="150"/>
      <c r="DQ19" s="150"/>
      <c r="DR19" s="150"/>
      <c r="DS19" s="150"/>
      <c r="DT19" s="150"/>
      <c r="DU19" s="150"/>
      <c r="DV19" s="150"/>
      <c r="DW19" s="150"/>
      <c r="DX19" s="150"/>
      <c r="DY19" s="150"/>
      <c r="DZ19" s="150"/>
      <c r="EA19" s="150"/>
      <c r="EB19" s="150"/>
      <c r="EC19" s="150"/>
      <c r="ED19" s="150"/>
      <c r="EE19" s="150"/>
      <c r="EF19" s="150"/>
      <c r="EG19" s="150"/>
      <c r="EH19" s="150"/>
      <c r="EI19" s="150"/>
      <c r="EJ19" s="150"/>
      <c r="EK19" s="150"/>
      <c r="EL19" s="150"/>
      <c r="EM19" s="150"/>
      <c r="EN19" s="150"/>
      <c r="EO19" s="150"/>
      <c r="EP19" s="150"/>
      <c r="EQ19" s="150"/>
      <c r="ER19" s="150"/>
      <c r="ES19" s="150"/>
      <c r="ET19" s="150"/>
      <c r="EU19" s="150"/>
      <c r="EV19" s="150"/>
    </row>
    <row r="20" spans="1:154" s="2" customFormat="1" ht="38.25" customHeight="1" thickBot="1">
      <c r="A20" s="95" t="s">
        <v>7</v>
      </c>
      <c r="C20" s="151" t="s">
        <v>303</v>
      </c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2"/>
      <c r="EI20" s="152"/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</row>
    <row r="21" spans="1:154" s="7" customFormat="1" ht="38.25" customHeight="1" thickBot="1">
      <c r="A21" s="9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140" t="s">
        <v>299</v>
      </c>
      <c r="BU21" s="140"/>
      <c r="BV21" s="140"/>
      <c r="BW21" s="140"/>
      <c r="BX21" s="141"/>
      <c r="BY21" s="192">
        <f>'Formulasi IKM'!D19</f>
        <v>80.317717086834747</v>
      </c>
      <c r="BZ21" s="92"/>
      <c r="CA21" s="92" t="s">
        <v>9</v>
      </c>
      <c r="CB21" s="134">
        <v>100</v>
      </c>
      <c r="CC21" s="107" t="s">
        <v>300</v>
      </c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</row>
    <row r="22" spans="1:154" s="1" customFormat="1" ht="43.5" customHeight="1" thickBot="1">
      <c r="A22" s="10"/>
      <c r="C22" s="10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</row>
    <row r="23" spans="1:154" s="122" customFormat="1" ht="50.65" customHeight="1" thickBot="1">
      <c r="A23" s="121" t="s">
        <v>296</v>
      </c>
      <c r="C23" s="142" t="s">
        <v>292</v>
      </c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4"/>
      <c r="AL23" s="123"/>
      <c r="AM23" s="123"/>
      <c r="AN23" s="142" t="s">
        <v>293</v>
      </c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4"/>
      <c r="BZ23" s="124"/>
      <c r="CA23" s="125"/>
      <c r="CB23" s="142" t="s">
        <v>217</v>
      </c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4"/>
      <c r="EX23" s="126"/>
    </row>
    <row r="24" spans="1:154" s="1" customFormat="1" ht="15">
      <c r="A24" s="10"/>
      <c r="C24" s="9"/>
    </row>
    <row r="25" spans="1:154" s="1" customFormat="1" ht="15.75" customHeight="1" thickBot="1">
      <c r="A25" s="10"/>
      <c r="C25" s="31" t="s">
        <v>13</v>
      </c>
      <c r="AN25" s="32" t="s">
        <v>13</v>
      </c>
      <c r="AZ25" s="32" t="s">
        <v>13</v>
      </c>
      <c r="CA25" s="52"/>
    </row>
    <row r="26" spans="1:154" s="4" customFormat="1" ht="63" customHeight="1" thickBot="1">
      <c r="A26" s="96" t="s">
        <v>14</v>
      </c>
      <c r="C26" s="177" t="s">
        <v>294</v>
      </c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9"/>
      <c r="AL26" s="33"/>
      <c r="AM26" s="33"/>
      <c r="AN26" s="153" t="s">
        <v>295</v>
      </c>
      <c r="AO26" s="154"/>
      <c r="AP26" s="154"/>
      <c r="AQ26" s="154"/>
      <c r="AR26" s="154"/>
      <c r="AS26" s="154"/>
      <c r="AT26" s="154"/>
      <c r="AU26" s="154"/>
      <c r="AV26" s="154"/>
      <c r="AW26" s="154"/>
      <c r="AX26" s="155"/>
      <c r="AZ26" s="153" t="s">
        <v>214</v>
      </c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5"/>
      <c r="BZ26" s="34"/>
      <c r="CA26" s="35"/>
      <c r="CB26" s="156" t="s">
        <v>215</v>
      </c>
      <c r="CC26" s="157"/>
      <c r="CD26" s="157"/>
      <c r="CE26" s="157"/>
      <c r="CF26" s="157"/>
      <c r="CG26" s="157"/>
      <c r="CH26" s="157"/>
      <c r="CI26" s="157"/>
      <c r="CJ26" s="157"/>
      <c r="CK26" s="157"/>
      <c r="CL26" s="157"/>
      <c r="CM26" s="157"/>
      <c r="CN26" s="157"/>
      <c r="CO26" s="157"/>
      <c r="CP26" s="158"/>
      <c r="CQ26" s="106"/>
      <c r="CR26" s="159" t="s">
        <v>216</v>
      </c>
      <c r="CS26" s="160"/>
      <c r="CT26" s="160"/>
      <c r="CU26" s="160"/>
      <c r="CV26" s="160"/>
      <c r="CW26" s="160"/>
      <c r="CX26" s="160"/>
      <c r="CY26" s="160"/>
      <c r="CZ26" s="160"/>
      <c r="DA26" s="160"/>
      <c r="DB26" s="160"/>
      <c r="DC26" s="160"/>
      <c r="DD26" s="160"/>
      <c r="DE26" s="160"/>
      <c r="DF26" s="160"/>
      <c r="DG26" s="160"/>
      <c r="DH26" s="160"/>
      <c r="DI26" s="160"/>
      <c r="DJ26" s="160"/>
      <c r="DK26" s="160"/>
      <c r="DL26" s="160"/>
      <c r="DM26" s="160"/>
      <c r="DN26" s="160"/>
      <c r="DO26" s="160"/>
      <c r="DP26" s="160"/>
      <c r="DQ26" s="160"/>
      <c r="DR26" s="160"/>
      <c r="DS26" s="160"/>
      <c r="DT26" s="160"/>
      <c r="DU26" s="160"/>
      <c r="DV26" s="160"/>
      <c r="DW26" s="160"/>
      <c r="DX26" s="160"/>
      <c r="DY26" s="160"/>
      <c r="DZ26" s="160"/>
      <c r="EA26" s="160"/>
      <c r="EB26" s="160"/>
      <c r="EC26" s="160"/>
      <c r="ED26" s="160"/>
      <c r="EE26" s="160"/>
      <c r="EF26" s="160"/>
      <c r="EG26" s="160"/>
      <c r="EH26" s="160"/>
      <c r="EI26" s="160"/>
      <c r="EJ26" s="160"/>
      <c r="EK26" s="160"/>
      <c r="EL26" s="160"/>
      <c r="EM26" s="160"/>
      <c r="EN26" s="160"/>
      <c r="EO26" s="160"/>
      <c r="EP26" s="160"/>
      <c r="EQ26" s="160"/>
      <c r="ER26" s="160"/>
      <c r="ES26" s="160"/>
      <c r="ET26" s="160"/>
      <c r="EU26" s="160"/>
      <c r="EV26" s="161"/>
    </row>
    <row r="27" spans="1:154" s="89" customFormat="1" ht="27.75" customHeight="1" thickBot="1">
      <c r="A27" s="49"/>
      <c r="C27" s="90"/>
      <c r="D27" s="90"/>
      <c r="E27" s="90"/>
      <c r="F27" s="90"/>
      <c r="N27" s="37"/>
      <c r="O27" s="90"/>
      <c r="P27" s="90"/>
      <c r="Q27" s="105" t="s">
        <v>16</v>
      </c>
      <c r="R27" s="90" t="s">
        <v>8</v>
      </c>
      <c r="S27" s="36">
        <f>I36/16</f>
        <v>1</v>
      </c>
      <c r="T27" s="90" t="s">
        <v>9</v>
      </c>
      <c r="U27" s="91">
        <v>1</v>
      </c>
      <c r="V27" s="90"/>
      <c r="W27" s="90"/>
      <c r="X27" s="90"/>
      <c r="Y27" s="90"/>
      <c r="Z27" s="90"/>
      <c r="AA27" s="91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37"/>
      <c r="AM27" s="37"/>
      <c r="AN27" s="50"/>
      <c r="AO27" s="50"/>
      <c r="AP27" s="50"/>
      <c r="AQ27" s="50"/>
      <c r="AR27" s="90" t="s">
        <v>16</v>
      </c>
      <c r="AS27" s="90" t="s">
        <v>8</v>
      </c>
      <c r="AT27" s="36">
        <f>AR36/22</f>
        <v>1</v>
      </c>
      <c r="AU27" s="90" t="s">
        <v>9</v>
      </c>
      <c r="AV27" s="91">
        <v>1</v>
      </c>
      <c r="AW27" s="50"/>
      <c r="AX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90" t="s">
        <v>16</v>
      </c>
      <c r="BK27" s="90" t="s">
        <v>8</v>
      </c>
      <c r="BL27" s="38">
        <f>AVERAGE(BH33,BP33,BT33,BX33)</f>
        <v>0.10714285714285714</v>
      </c>
      <c r="BM27" s="90" t="s">
        <v>9</v>
      </c>
      <c r="BN27" s="91">
        <v>1</v>
      </c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32"/>
      <c r="CA27" s="40"/>
      <c r="CB27" s="90"/>
      <c r="CC27" s="90"/>
      <c r="CD27" s="90"/>
      <c r="CE27" s="90"/>
      <c r="CF27" s="90" t="s">
        <v>16</v>
      </c>
      <c r="CG27" s="90" t="s">
        <v>8</v>
      </c>
      <c r="CH27" s="135">
        <v>0.86850000000000005</v>
      </c>
      <c r="CI27" s="90" t="s">
        <v>9</v>
      </c>
      <c r="CJ27" s="189">
        <v>0.86850000000000005</v>
      </c>
      <c r="CK27" s="90"/>
      <c r="CL27" s="91"/>
      <c r="CM27" s="90"/>
      <c r="CN27" s="90"/>
      <c r="CO27" s="90"/>
      <c r="CP27" s="90"/>
      <c r="CQ27" s="52"/>
      <c r="CR27" s="90"/>
      <c r="CS27" s="90"/>
      <c r="CT27" s="90"/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0"/>
      <c r="DH27" s="90"/>
      <c r="DI27" s="90"/>
      <c r="DJ27" s="90"/>
      <c r="DK27" s="90"/>
      <c r="DL27" s="90" t="s">
        <v>16</v>
      </c>
      <c r="DM27" s="90" t="s">
        <v>8</v>
      </c>
      <c r="DN27" s="39">
        <f>AVERAGE(CV33,DF33,DP33,DV33,EF33)</f>
        <v>0.22380952380952382</v>
      </c>
      <c r="DO27" s="90" t="s">
        <v>9</v>
      </c>
      <c r="DP27" s="91">
        <v>1</v>
      </c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7"/>
      <c r="EL27" s="90"/>
      <c r="EM27" s="90"/>
      <c r="EN27" s="90"/>
      <c r="EO27" s="90"/>
      <c r="EP27" s="90"/>
      <c r="EQ27" s="90"/>
      <c r="ER27" s="90"/>
      <c r="ES27" s="90"/>
      <c r="ET27" s="91"/>
      <c r="EU27" s="90"/>
      <c r="EV27" s="90"/>
    </row>
    <row r="28" spans="1:154" s="1" customFormat="1" ht="15">
      <c r="A28" s="10"/>
      <c r="C28" s="41"/>
      <c r="D28" s="42"/>
      <c r="E28" s="42"/>
      <c r="F28" s="42"/>
      <c r="G28" s="42"/>
      <c r="H28" s="42"/>
      <c r="I28" s="42"/>
      <c r="J28" s="42"/>
      <c r="K28" s="42"/>
      <c r="L28" s="42"/>
      <c r="M28" s="42"/>
      <c r="AN28" s="43"/>
      <c r="CA28" s="52"/>
    </row>
    <row r="29" spans="1:154" s="1" customFormat="1" ht="15.75" thickBot="1">
      <c r="A29" s="10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AD29" s="44"/>
      <c r="AL29" s="43"/>
      <c r="AM29" s="43"/>
      <c r="AN29" s="43"/>
      <c r="AO29" s="43"/>
      <c r="AP29" s="43"/>
    </row>
    <row r="30" spans="1:154" s="6" customFormat="1" ht="156.4" customHeight="1" thickBot="1">
      <c r="A30" s="120" t="s">
        <v>297</v>
      </c>
      <c r="C30" s="162" t="s">
        <v>196</v>
      </c>
      <c r="D30" s="163"/>
      <c r="E30" s="163"/>
      <c r="F30" s="163"/>
      <c r="G30" s="163"/>
      <c r="H30" s="163"/>
      <c r="I30" s="163"/>
      <c r="J30" s="163"/>
      <c r="K30" s="163"/>
      <c r="L30" s="163"/>
      <c r="M30" s="164"/>
      <c r="N30" s="34"/>
      <c r="O30" s="162" t="s">
        <v>203</v>
      </c>
      <c r="P30" s="163"/>
      <c r="Q30" s="163"/>
      <c r="R30" s="163"/>
      <c r="S30" s="163"/>
      <c r="T30" s="163"/>
      <c r="U30" s="163"/>
      <c r="V30" s="163"/>
      <c r="W30" s="164"/>
      <c r="X30" s="47"/>
      <c r="Y30" s="162" t="s">
        <v>202</v>
      </c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4"/>
      <c r="AL30" s="34"/>
      <c r="AM30" s="34"/>
      <c r="AN30" s="162" t="s">
        <v>197</v>
      </c>
      <c r="AO30" s="163"/>
      <c r="AP30" s="163"/>
      <c r="AQ30" s="163"/>
      <c r="AR30" s="163"/>
      <c r="AS30" s="163"/>
      <c r="AT30" s="163"/>
      <c r="AU30" s="163"/>
      <c r="AV30" s="163"/>
      <c r="AW30" s="163"/>
      <c r="AX30" s="164"/>
      <c r="AY30" s="3"/>
      <c r="AZ30" s="162" t="s">
        <v>198</v>
      </c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4"/>
      <c r="BO30" s="45"/>
      <c r="BP30" s="162" t="s">
        <v>200</v>
      </c>
      <c r="BQ30" s="163"/>
      <c r="BR30" s="164"/>
      <c r="BT30" s="162" t="s">
        <v>199</v>
      </c>
      <c r="BU30" s="163"/>
      <c r="BV30" s="164"/>
      <c r="BW30" s="3"/>
      <c r="BX30" s="162" t="s">
        <v>201</v>
      </c>
      <c r="BY30" s="164"/>
      <c r="BZ30" s="46"/>
      <c r="CA30" s="34"/>
      <c r="CB30" s="162" t="s">
        <v>204</v>
      </c>
      <c r="CC30" s="163"/>
      <c r="CD30" s="163"/>
      <c r="CE30" s="163"/>
      <c r="CF30" s="164"/>
      <c r="CG30" s="48"/>
      <c r="CH30" s="162" t="s">
        <v>205</v>
      </c>
      <c r="CI30" s="163"/>
      <c r="CJ30" s="163"/>
      <c r="CK30" s="163"/>
      <c r="CL30" s="163"/>
      <c r="CM30" s="163"/>
      <c r="CN30" s="163"/>
      <c r="CO30" s="163"/>
      <c r="CP30" s="164"/>
      <c r="CR30" s="162" t="s">
        <v>206</v>
      </c>
      <c r="CS30" s="163"/>
      <c r="CT30" s="163"/>
      <c r="CU30" s="163"/>
      <c r="CV30" s="163"/>
      <c r="CW30" s="163"/>
      <c r="CX30" s="164"/>
      <c r="CY30" s="3"/>
      <c r="CZ30" s="162" t="s">
        <v>208</v>
      </c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4"/>
      <c r="DO30" s="3"/>
      <c r="DP30" s="162" t="s">
        <v>209</v>
      </c>
      <c r="DQ30" s="163"/>
      <c r="DR30" s="164"/>
      <c r="DS30" s="3"/>
      <c r="DT30" s="162" t="s">
        <v>210</v>
      </c>
      <c r="DU30" s="163"/>
      <c r="DV30" s="163"/>
      <c r="DW30" s="163"/>
      <c r="DX30" s="164"/>
      <c r="DY30" s="3"/>
      <c r="DZ30" s="162" t="s">
        <v>211</v>
      </c>
      <c r="EA30" s="163"/>
      <c r="EB30" s="163"/>
      <c r="EC30" s="163"/>
      <c r="ED30" s="163"/>
      <c r="EE30" s="163"/>
      <c r="EF30" s="163"/>
      <c r="EG30" s="163"/>
      <c r="EH30" s="163"/>
      <c r="EI30" s="163"/>
      <c r="EJ30" s="164"/>
      <c r="EL30" s="162" t="s">
        <v>212</v>
      </c>
      <c r="EM30" s="163"/>
      <c r="EN30" s="163"/>
      <c r="EO30" s="163"/>
      <c r="EP30" s="164"/>
      <c r="EQ30" s="3"/>
      <c r="ER30" s="162" t="s">
        <v>213</v>
      </c>
      <c r="ES30" s="163"/>
      <c r="ET30" s="163"/>
      <c r="EU30" s="163"/>
      <c r="EV30" s="164"/>
      <c r="EX30" s="30"/>
    </row>
    <row r="31" spans="1:154" s="7" customFormat="1" ht="16.5" thickBot="1">
      <c r="A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32"/>
      <c r="O31" s="50"/>
      <c r="P31" s="50"/>
      <c r="Q31" s="50"/>
      <c r="R31" s="50"/>
      <c r="S31" s="50"/>
      <c r="T31" s="50"/>
      <c r="U31" s="50"/>
      <c r="V31" s="50"/>
      <c r="W31" s="50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32"/>
      <c r="AM31" s="32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2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3"/>
      <c r="BQ31" s="51"/>
      <c r="BT31" s="51"/>
      <c r="BU31" s="51"/>
      <c r="BV31" s="51"/>
      <c r="BW31" s="52"/>
      <c r="BX31" s="53"/>
      <c r="BY31" s="53"/>
      <c r="BZ31" s="53"/>
      <c r="CA31" s="32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R31" s="50"/>
      <c r="CS31" s="50"/>
      <c r="CT31" s="50"/>
      <c r="CU31" s="50"/>
      <c r="CV31" s="50"/>
      <c r="CW31" s="50"/>
      <c r="CX31" s="50"/>
      <c r="CY31" s="52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2"/>
      <c r="DP31" s="50"/>
      <c r="DQ31" s="50"/>
      <c r="DR31" s="50"/>
      <c r="DS31" s="52"/>
      <c r="DT31" s="50"/>
      <c r="DU31" s="50"/>
      <c r="DV31" s="50"/>
      <c r="DW31" s="50"/>
      <c r="DX31" s="50"/>
      <c r="DY31" s="52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L31" s="50"/>
      <c r="EM31" s="50"/>
      <c r="EN31" s="50"/>
      <c r="EO31" s="50"/>
      <c r="EP31" s="50"/>
      <c r="EQ31" s="52"/>
      <c r="ER31" s="50"/>
      <c r="ES31" s="50"/>
      <c r="ET31" s="50"/>
      <c r="EU31" s="50"/>
      <c r="EV31" s="50"/>
    </row>
    <row r="32" spans="1:154" s="6" customFormat="1" ht="81" hidden="1" customHeight="1">
      <c r="A32" s="176" t="s">
        <v>17</v>
      </c>
      <c r="C32" s="165" t="s">
        <v>18</v>
      </c>
      <c r="D32" s="166"/>
      <c r="E32" s="166"/>
      <c r="F32" s="166"/>
      <c r="G32" s="166"/>
      <c r="H32" s="166"/>
      <c r="I32" s="166"/>
      <c r="J32" s="166"/>
      <c r="K32" s="166"/>
      <c r="L32" s="166"/>
      <c r="M32" s="167"/>
      <c r="N32" s="34"/>
      <c r="O32" s="165" t="s">
        <v>15</v>
      </c>
      <c r="P32" s="166"/>
      <c r="Q32" s="166"/>
      <c r="R32" s="166"/>
      <c r="S32" s="166"/>
      <c r="T32" s="166"/>
      <c r="U32" s="166"/>
      <c r="V32" s="166"/>
      <c r="W32" s="167"/>
      <c r="X32" s="47"/>
      <c r="Y32" s="168" t="s">
        <v>24</v>
      </c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70"/>
      <c r="AL32" s="34"/>
      <c r="AM32" s="34"/>
      <c r="AN32" s="168" t="s">
        <v>19</v>
      </c>
      <c r="AO32" s="169"/>
      <c r="AP32" s="169"/>
      <c r="AQ32" s="169"/>
      <c r="AR32" s="169"/>
      <c r="AS32" s="169"/>
      <c r="AT32" s="169"/>
      <c r="AU32" s="169"/>
      <c r="AV32" s="169"/>
      <c r="AW32" s="169"/>
      <c r="AX32" s="170"/>
      <c r="AZ32" s="168" t="s">
        <v>20</v>
      </c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70"/>
      <c r="BO32" s="45"/>
      <c r="BP32" s="168" t="s">
        <v>21</v>
      </c>
      <c r="BQ32" s="169"/>
      <c r="BR32" s="170"/>
      <c r="BT32" s="168" t="s">
        <v>22</v>
      </c>
      <c r="BU32" s="169"/>
      <c r="BV32" s="170"/>
      <c r="BX32" s="168" t="s">
        <v>23</v>
      </c>
      <c r="BY32" s="170"/>
      <c r="BZ32" s="46"/>
      <c r="CA32" s="34"/>
      <c r="CB32" s="165" t="s">
        <v>25</v>
      </c>
      <c r="CC32" s="166"/>
      <c r="CD32" s="166"/>
      <c r="CE32" s="166"/>
      <c r="CF32" s="167"/>
      <c r="CG32" s="54"/>
      <c r="CH32" s="165" t="s">
        <v>26</v>
      </c>
      <c r="CI32" s="166"/>
      <c r="CJ32" s="166"/>
      <c r="CK32" s="166"/>
      <c r="CL32" s="166"/>
      <c r="CM32" s="166"/>
      <c r="CN32" s="166"/>
      <c r="CO32" s="166"/>
      <c r="CP32" s="167"/>
      <c r="CR32" s="165" t="s">
        <v>27</v>
      </c>
      <c r="CS32" s="166"/>
      <c r="CT32" s="166"/>
      <c r="CU32" s="166"/>
      <c r="CV32" s="166"/>
      <c r="CW32" s="166"/>
      <c r="CX32" s="167"/>
      <c r="CZ32" s="165" t="s">
        <v>28</v>
      </c>
      <c r="DA32" s="166"/>
      <c r="DB32" s="166"/>
      <c r="DC32" s="166"/>
      <c r="DD32" s="166"/>
      <c r="DE32" s="166"/>
      <c r="DF32" s="166"/>
      <c r="DG32" s="166"/>
      <c r="DH32" s="166"/>
      <c r="DI32" s="166"/>
      <c r="DJ32" s="166"/>
      <c r="DK32" s="166"/>
      <c r="DL32" s="166"/>
      <c r="DM32" s="166"/>
      <c r="DN32" s="167"/>
      <c r="DP32" s="165" t="s">
        <v>29</v>
      </c>
      <c r="DQ32" s="166"/>
      <c r="DR32" s="167"/>
      <c r="DT32" s="168" t="s">
        <v>30</v>
      </c>
      <c r="DU32" s="169"/>
      <c r="DV32" s="169"/>
      <c r="DW32" s="169"/>
      <c r="DX32" s="170"/>
      <c r="DZ32" s="168" t="s">
        <v>31</v>
      </c>
      <c r="EA32" s="169"/>
      <c r="EB32" s="169"/>
      <c r="EC32" s="169"/>
      <c r="ED32" s="169"/>
      <c r="EE32" s="169"/>
      <c r="EF32" s="169"/>
      <c r="EG32" s="169"/>
      <c r="EH32" s="169"/>
      <c r="EI32" s="169"/>
      <c r="EJ32" s="170"/>
      <c r="EL32" s="168" t="s">
        <v>32</v>
      </c>
      <c r="EM32" s="169"/>
      <c r="EN32" s="169"/>
      <c r="EO32" s="169"/>
      <c r="EP32" s="170"/>
      <c r="ER32" s="168" t="s">
        <v>33</v>
      </c>
      <c r="ES32" s="169"/>
      <c r="ET32" s="169"/>
      <c r="EU32" s="169"/>
      <c r="EV32" s="170"/>
    </row>
    <row r="33" spans="1:154" s="2" customFormat="1" ht="34.5" hidden="1" customHeight="1">
      <c r="A33" s="176"/>
      <c r="C33" s="55"/>
      <c r="D33" s="55"/>
      <c r="E33" s="55"/>
      <c r="F33" s="55"/>
      <c r="G33" s="55" t="s">
        <v>16</v>
      </c>
      <c r="H33" s="55" t="s">
        <v>8</v>
      </c>
      <c r="I33" s="56">
        <f>M45/64800</f>
        <v>1</v>
      </c>
      <c r="J33" s="55" t="s">
        <v>9</v>
      </c>
      <c r="K33" s="57">
        <v>1</v>
      </c>
      <c r="L33" s="55"/>
      <c r="M33" s="55"/>
      <c r="N33" s="32"/>
      <c r="O33" s="55"/>
      <c r="P33" s="55"/>
      <c r="Q33" s="55" t="s">
        <v>16</v>
      </c>
      <c r="R33" s="55" t="s">
        <v>8</v>
      </c>
      <c r="S33" s="61">
        <f>S36/130</f>
        <v>1</v>
      </c>
      <c r="T33" s="55" t="s">
        <v>9</v>
      </c>
      <c r="U33" s="57">
        <v>1</v>
      </c>
      <c r="V33" s="55"/>
      <c r="W33" s="55"/>
      <c r="X33" s="7"/>
      <c r="Y33" s="58"/>
      <c r="Z33" s="58"/>
      <c r="AA33" s="58"/>
      <c r="AB33" s="58"/>
      <c r="AC33" s="55" t="s">
        <v>16</v>
      </c>
      <c r="AD33" s="55" t="s">
        <v>8</v>
      </c>
      <c r="AE33" s="61">
        <f>AE36/461</f>
        <v>0.94577006507592187</v>
      </c>
      <c r="AF33" s="55" t="s">
        <v>9</v>
      </c>
      <c r="AG33" s="57">
        <v>1</v>
      </c>
      <c r="AH33" s="58"/>
      <c r="AI33" s="58"/>
      <c r="AJ33" s="58"/>
      <c r="AK33" s="58"/>
      <c r="AL33" s="32"/>
      <c r="AM33" s="32"/>
      <c r="AN33" s="58"/>
      <c r="AO33" s="58"/>
      <c r="AP33" s="58"/>
      <c r="AQ33" s="58"/>
      <c r="AR33" s="55" t="s">
        <v>16</v>
      </c>
      <c r="AS33" s="55" t="s">
        <v>8</v>
      </c>
      <c r="AT33" s="56">
        <f>AR36/22</f>
        <v>1</v>
      </c>
      <c r="AU33" s="55" t="s">
        <v>9</v>
      </c>
      <c r="AV33" s="57">
        <v>1</v>
      </c>
      <c r="AW33" s="58"/>
      <c r="AX33" s="58"/>
      <c r="AZ33" s="58"/>
      <c r="BA33" s="58"/>
      <c r="BB33" s="58"/>
      <c r="BC33" s="58"/>
      <c r="BD33" s="58"/>
      <c r="BE33" s="58"/>
      <c r="BF33" s="55" t="s">
        <v>16</v>
      </c>
      <c r="BG33" s="55" t="s">
        <v>8</v>
      </c>
      <c r="BH33" s="56">
        <f>BH36/252</f>
        <v>0.42857142857142855</v>
      </c>
      <c r="BI33" s="55" t="s">
        <v>9</v>
      </c>
      <c r="BJ33" s="57">
        <v>1</v>
      </c>
      <c r="BK33" s="58"/>
      <c r="BL33" s="58"/>
      <c r="BM33" s="58"/>
      <c r="BN33" s="58"/>
      <c r="BO33" s="51"/>
      <c r="BP33" s="59">
        <f>BP36/6</f>
        <v>0</v>
      </c>
      <c r="BQ33" s="58" t="s">
        <v>9</v>
      </c>
      <c r="BR33" s="60">
        <v>1</v>
      </c>
      <c r="BT33" s="59">
        <f>BT36/7</f>
        <v>0</v>
      </c>
      <c r="BU33" s="58" t="s">
        <v>9</v>
      </c>
      <c r="BV33" s="60">
        <v>1</v>
      </c>
      <c r="BX33" s="27">
        <f>BX36/2</f>
        <v>0</v>
      </c>
      <c r="BY33" s="58" t="s">
        <v>34</v>
      </c>
      <c r="BZ33" s="53"/>
      <c r="CA33" s="32"/>
      <c r="CB33" s="55" t="s">
        <v>16</v>
      </c>
      <c r="CC33" s="55" t="s">
        <v>8</v>
      </c>
      <c r="CD33" s="61">
        <f>CD36/29</f>
        <v>1.0344827586206897</v>
      </c>
      <c r="CE33" s="55" t="s">
        <v>9</v>
      </c>
      <c r="CF33" s="57">
        <v>1</v>
      </c>
      <c r="CG33" s="50"/>
      <c r="CH33" s="55"/>
      <c r="CI33" s="55"/>
      <c r="CJ33" s="55" t="s">
        <v>16</v>
      </c>
      <c r="CK33" s="55" t="s">
        <v>8</v>
      </c>
      <c r="CL33" s="61">
        <f>CL36/39</f>
        <v>0.61538461538461542</v>
      </c>
      <c r="CM33" s="55" t="s">
        <v>9</v>
      </c>
      <c r="CN33" s="57">
        <v>1</v>
      </c>
      <c r="CO33" s="55"/>
      <c r="CP33" s="55"/>
      <c r="CR33" s="55"/>
      <c r="CS33" s="55"/>
      <c r="CT33" s="55" t="s">
        <v>16</v>
      </c>
      <c r="CU33" s="55" t="s">
        <v>8</v>
      </c>
      <c r="CV33" s="61">
        <f>CV36/47</f>
        <v>0</v>
      </c>
      <c r="CW33" s="55" t="s">
        <v>9</v>
      </c>
      <c r="CX33" s="57">
        <v>1</v>
      </c>
      <c r="CZ33" s="55"/>
      <c r="DA33" s="55"/>
      <c r="DB33" s="55"/>
      <c r="DC33" s="55"/>
      <c r="DD33" s="55" t="s">
        <v>16</v>
      </c>
      <c r="DE33" s="55" t="s">
        <v>8</v>
      </c>
      <c r="DF33" s="61">
        <f>DF36/224</f>
        <v>0</v>
      </c>
      <c r="DG33" s="55" t="s">
        <v>9</v>
      </c>
      <c r="DH33" s="57">
        <v>1</v>
      </c>
      <c r="DI33" s="55"/>
      <c r="DJ33" s="55"/>
      <c r="DK33" s="55"/>
      <c r="DL33" s="55"/>
      <c r="DM33" s="55"/>
      <c r="DN33" s="55"/>
      <c r="DP33" s="61">
        <f>DP36/6</f>
        <v>0.5</v>
      </c>
      <c r="DQ33" s="55" t="s">
        <v>9</v>
      </c>
      <c r="DR33" s="57">
        <v>1</v>
      </c>
      <c r="DT33" s="55" t="s">
        <v>16</v>
      </c>
      <c r="DU33" s="55" t="s">
        <v>8</v>
      </c>
      <c r="DV33" s="61">
        <f>DV36/110</f>
        <v>0</v>
      </c>
      <c r="DW33" s="55" t="s">
        <v>9</v>
      </c>
      <c r="DX33" s="57">
        <v>1</v>
      </c>
      <c r="DZ33" s="58"/>
      <c r="EA33" s="58"/>
      <c r="EB33" s="58"/>
      <c r="EC33" s="58"/>
      <c r="ED33" s="55" t="s">
        <v>16</v>
      </c>
      <c r="EE33" s="55" t="s">
        <v>8</v>
      </c>
      <c r="EF33" s="61">
        <f>EF36/294</f>
        <v>0.61904761904761907</v>
      </c>
      <c r="EG33" s="55" t="s">
        <v>9</v>
      </c>
      <c r="EH33" s="57">
        <v>1</v>
      </c>
      <c r="EI33" s="58"/>
      <c r="EJ33" s="58"/>
      <c r="EL33" s="55" t="s">
        <v>16</v>
      </c>
      <c r="EM33" s="55" t="s">
        <v>8</v>
      </c>
      <c r="EN33" s="61">
        <f>EN36/655</f>
        <v>0</v>
      </c>
      <c r="EO33" s="55" t="s">
        <v>9</v>
      </c>
      <c r="EP33" s="57">
        <v>1</v>
      </c>
      <c r="ER33" s="55" t="s">
        <v>16</v>
      </c>
      <c r="ES33" s="55" t="s">
        <v>8</v>
      </c>
      <c r="ET33" s="61">
        <f>ET36/30</f>
        <v>0</v>
      </c>
      <c r="EU33" s="55" t="s">
        <v>9</v>
      </c>
      <c r="EV33" s="57">
        <v>1</v>
      </c>
    </row>
    <row r="34" spans="1:154" s="2" customFormat="1" ht="26.25" hidden="1" customHeight="1">
      <c r="A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32"/>
      <c r="O34" s="50"/>
      <c r="P34" s="50"/>
      <c r="Q34" s="50"/>
      <c r="R34" s="50"/>
      <c r="S34" s="50"/>
      <c r="T34" s="7"/>
      <c r="U34" s="50"/>
      <c r="V34" s="50"/>
      <c r="W34" s="50"/>
      <c r="X34" s="50"/>
      <c r="Y34" s="7"/>
      <c r="Z34" s="7"/>
      <c r="AA34" s="7"/>
      <c r="AB34" s="7"/>
      <c r="AC34" s="50"/>
      <c r="AD34" s="50"/>
      <c r="AE34" s="50"/>
      <c r="AF34" s="7"/>
      <c r="AG34" s="7"/>
      <c r="AH34" s="7"/>
      <c r="AI34" s="50"/>
      <c r="AJ34" s="50"/>
      <c r="AK34" s="50"/>
      <c r="AL34" s="32"/>
      <c r="AM34" s="32"/>
      <c r="AN34" s="32"/>
      <c r="AO34" s="32"/>
      <c r="AP34" s="32"/>
      <c r="AQ34" s="50"/>
      <c r="AR34" s="50"/>
      <c r="AS34" s="50"/>
      <c r="AT34" s="50"/>
      <c r="AU34" s="50"/>
      <c r="AV34" s="50"/>
      <c r="AW34" s="50"/>
      <c r="AX34" s="50"/>
      <c r="AZ34" s="50"/>
      <c r="BA34" s="50"/>
      <c r="BB34" s="50"/>
      <c r="BC34" s="50"/>
      <c r="BD34" s="50"/>
      <c r="BE34" s="50"/>
      <c r="BF34" s="50"/>
      <c r="BG34" s="50"/>
      <c r="BH34" s="50"/>
      <c r="BL34" s="50"/>
      <c r="BM34" s="7"/>
      <c r="BN34" s="50"/>
      <c r="BO34" s="50"/>
      <c r="BP34" s="50"/>
      <c r="BQ34" s="50"/>
      <c r="BS34" s="50"/>
      <c r="BT34" s="50"/>
      <c r="BU34" s="50"/>
      <c r="BV34" s="50"/>
      <c r="BX34" s="50"/>
      <c r="BY34" s="50"/>
      <c r="BZ34" s="50"/>
      <c r="CA34" s="50"/>
      <c r="CB34" s="50"/>
      <c r="CC34" s="50"/>
      <c r="CD34" s="50"/>
      <c r="CE34" s="50"/>
      <c r="CF34" s="50"/>
      <c r="CG34" s="7"/>
      <c r="CH34" s="50"/>
      <c r="CI34" s="50"/>
      <c r="CJ34" s="50"/>
      <c r="CK34" s="50"/>
      <c r="CL34" s="50"/>
      <c r="CM34" s="50"/>
      <c r="CN34" s="50"/>
      <c r="CO34" s="7"/>
      <c r="CP34" s="7"/>
    </row>
    <row r="35" spans="1:154" s="6" customFormat="1" ht="190.15" customHeight="1" thickBot="1">
      <c r="A35" s="97" t="s">
        <v>35</v>
      </c>
      <c r="C35" s="171" t="s">
        <v>195</v>
      </c>
      <c r="D35" s="166"/>
      <c r="E35" s="166"/>
      <c r="F35" s="166"/>
      <c r="G35" s="166"/>
      <c r="H35" s="166"/>
      <c r="I35" s="166"/>
      <c r="J35" s="166"/>
      <c r="K35" s="166"/>
      <c r="L35" s="166"/>
      <c r="M35" s="167"/>
      <c r="N35" s="34"/>
      <c r="O35" s="165" t="s">
        <v>41</v>
      </c>
      <c r="P35" s="166"/>
      <c r="Q35" s="166"/>
      <c r="R35" s="166"/>
      <c r="S35" s="166"/>
      <c r="T35" s="166"/>
      <c r="U35" s="166"/>
      <c r="V35" s="166"/>
      <c r="W35" s="167"/>
      <c r="X35" s="54"/>
      <c r="Y35" s="168" t="s">
        <v>42</v>
      </c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70"/>
      <c r="AL35" s="34"/>
      <c r="AM35" s="34"/>
      <c r="AN35" s="168" t="s">
        <v>36</v>
      </c>
      <c r="AO35" s="169"/>
      <c r="AP35" s="169"/>
      <c r="AQ35" s="169"/>
      <c r="AR35" s="169"/>
      <c r="AS35" s="169"/>
      <c r="AT35" s="169"/>
      <c r="AU35" s="169"/>
      <c r="AV35" s="169"/>
      <c r="AW35" s="169"/>
      <c r="AX35" s="170"/>
      <c r="AZ35" s="172" t="s">
        <v>37</v>
      </c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70"/>
      <c r="BO35" s="45"/>
      <c r="BP35" s="168" t="s">
        <v>38</v>
      </c>
      <c r="BQ35" s="169"/>
      <c r="BR35" s="170"/>
      <c r="BS35" s="54"/>
      <c r="BT35" s="168" t="s">
        <v>39</v>
      </c>
      <c r="BU35" s="169"/>
      <c r="BV35" s="170"/>
      <c r="BX35" s="172" t="s">
        <v>40</v>
      </c>
      <c r="BY35" s="170"/>
      <c r="BZ35" s="46"/>
      <c r="CA35" s="34"/>
      <c r="CB35" s="165" t="s">
        <v>43</v>
      </c>
      <c r="CC35" s="166"/>
      <c r="CD35" s="166"/>
      <c r="CE35" s="166"/>
      <c r="CF35" s="167"/>
      <c r="CH35" s="165" t="s">
        <v>44</v>
      </c>
      <c r="CI35" s="166"/>
      <c r="CJ35" s="166"/>
      <c r="CK35" s="166"/>
      <c r="CL35" s="166"/>
      <c r="CM35" s="166"/>
      <c r="CN35" s="166"/>
      <c r="CO35" s="166"/>
      <c r="CP35" s="167"/>
      <c r="CQ35" s="34"/>
      <c r="CR35" s="171" t="s">
        <v>207</v>
      </c>
      <c r="CS35" s="166"/>
      <c r="CT35" s="166"/>
      <c r="CU35" s="166"/>
      <c r="CV35" s="166"/>
      <c r="CW35" s="166"/>
      <c r="CX35" s="167"/>
      <c r="CZ35" s="165" t="s">
        <v>45</v>
      </c>
      <c r="DA35" s="166"/>
      <c r="DB35" s="166"/>
      <c r="DC35" s="166"/>
      <c r="DD35" s="166"/>
      <c r="DE35" s="166"/>
      <c r="DF35" s="166"/>
      <c r="DG35" s="166"/>
      <c r="DH35" s="166"/>
      <c r="DI35" s="166"/>
      <c r="DJ35" s="166"/>
      <c r="DK35" s="166"/>
      <c r="DL35" s="166"/>
      <c r="DM35" s="166"/>
      <c r="DN35" s="167"/>
      <c r="DP35" s="165" t="s">
        <v>46</v>
      </c>
      <c r="DQ35" s="166"/>
      <c r="DR35" s="167"/>
      <c r="DT35" s="168" t="s">
        <v>47</v>
      </c>
      <c r="DU35" s="169"/>
      <c r="DV35" s="169"/>
      <c r="DW35" s="169"/>
      <c r="DX35" s="170"/>
      <c r="DZ35" s="168" t="s">
        <v>48</v>
      </c>
      <c r="EA35" s="169"/>
      <c r="EB35" s="169"/>
      <c r="EC35" s="169"/>
      <c r="ED35" s="169"/>
      <c r="EE35" s="169"/>
      <c r="EF35" s="169"/>
      <c r="EG35" s="169"/>
      <c r="EH35" s="169"/>
      <c r="EI35" s="169"/>
      <c r="EJ35" s="170"/>
      <c r="EL35" s="168" t="s">
        <v>49</v>
      </c>
      <c r="EM35" s="169"/>
      <c r="EN35" s="169"/>
      <c r="EO35" s="169"/>
      <c r="EP35" s="170"/>
      <c r="ER35" s="168" t="s">
        <v>50</v>
      </c>
      <c r="ES35" s="169"/>
      <c r="ET35" s="169"/>
      <c r="EU35" s="169"/>
      <c r="EV35" s="170"/>
    </row>
    <row r="36" spans="1:154" s="83" customFormat="1" ht="47.25" customHeight="1" thickBot="1">
      <c r="A36" s="84"/>
      <c r="C36" s="50"/>
      <c r="D36" s="50"/>
      <c r="E36" s="50"/>
      <c r="F36" s="50"/>
      <c r="G36" s="50" t="s">
        <v>51</v>
      </c>
      <c r="H36" s="50" t="s">
        <v>8</v>
      </c>
      <c r="I36" s="67">
        <f>SUM(C45,E45,G45,I45,K45)</f>
        <v>16</v>
      </c>
      <c r="J36" s="50"/>
      <c r="K36" s="109" t="s">
        <v>301</v>
      </c>
      <c r="L36" s="50">
        <v>16</v>
      </c>
      <c r="M36" s="108" t="s">
        <v>191</v>
      </c>
      <c r="O36" s="50"/>
      <c r="P36" s="50"/>
      <c r="Q36" s="50" t="s">
        <v>16</v>
      </c>
      <c r="R36" s="50" t="s">
        <v>8</v>
      </c>
      <c r="S36" s="67">
        <f>SUM(O45,Q45,S45,U45,W45)</f>
        <v>130</v>
      </c>
      <c r="T36" s="50"/>
      <c r="U36" s="110" t="s">
        <v>301</v>
      </c>
      <c r="V36" s="50">
        <v>130</v>
      </c>
      <c r="W36" s="108" t="s">
        <v>302</v>
      </c>
      <c r="X36" s="7"/>
      <c r="Y36" s="51"/>
      <c r="Z36" s="51"/>
      <c r="AA36" s="51"/>
      <c r="AB36" s="51"/>
      <c r="AC36" s="50" t="s">
        <v>16</v>
      </c>
      <c r="AD36" s="50" t="s">
        <v>8</v>
      </c>
      <c r="AE36" s="67">
        <f>SUM(AA45,AC45,AI45,AK45)</f>
        <v>436</v>
      </c>
      <c r="AF36" s="50"/>
      <c r="AG36" s="110" t="s">
        <v>301</v>
      </c>
      <c r="AH36" s="51">
        <v>461</v>
      </c>
      <c r="AI36" s="104" t="s">
        <v>302</v>
      </c>
      <c r="AJ36" s="51"/>
      <c r="AK36" s="51"/>
      <c r="AN36" s="51"/>
      <c r="AO36" s="51"/>
      <c r="AP36" s="108" t="s">
        <v>16</v>
      </c>
      <c r="AQ36" s="50" t="s">
        <v>8</v>
      </c>
      <c r="AR36" s="67">
        <f>SUM(AN45,AP45,AR45,AT45,AV45,AX45)</f>
        <v>22</v>
      </c>
      <c r="AS36" s="50"/>
      <c r="AT36" s="109" t="s">
        <v>301</v>
      </c>
      <c r="AU36" s="51">
        <v>22</v>
      </c>
      <c r="AV36" s="109" t="s">
        <v>302</v>
      </c>
      <c r="AW36" s="51"/>
      <c r="AX36" s="51"/>
      <c r="AZ36" s="51"/>
      <c r="BA36" s="51"/>
      <c r="BB36" s="51"/>
      <c r="BC36" s="51"/>
      <c r="BD36" s="51"/>
      <c r="BE36" s="51"/>
      <c r="BF36" s="50" t="s">
        <v>16</v>
      </c>
      <c r="BG36" s="50" t="s">
        <v>8</v>
      </c>
      <c r="BH36" s="67">
        <f>SUM(AZ45,BB45,BD45,BF45,BH45,BJ45,BL45,BN45)</f>
        <v>108</v>
      </c>
      <c r="BI36" s="50"/>
      <c r="BJ36" s="109" t="s">
        <v>301</v>
      </c>
      <c r="BK36" s="51">
        <v>252</v>
      </c>
      <c r="BL36" s="104" t="s">
        <v>302</v>
      </c>
      <c r="BM36" s="51"/>
      <c r="BN36" s="51"/>
      <c r="BP36" s="64">
        <f>SUM(BP45,BR45)</f>
        <v>0</v>
      </c>
      <c r="BQ36" s="51" t="s">
        <v>9</v>
      </c>
      <c r="BR36" s="86" t="s">
        <v>52</v>
      </c>
      <c r="BS36" s="65"/>
      <c r="BT36" s="64">
        <f>SUM(BT45,BV45)</f>
        <v>0</v>
      </c>
      <c r="BU36" s="51" t="s">
        <v>9</v>
      </c>
      <c r="BV36" s="86" t="s">
        <v>53</v>
      </c>
      <c r="BW36" s="7"/>
      <c r="BX36" s="66">
        <f>SUM(BX45)</f>
        <v>0</v>
      </c>
      <c r="BY36" s="51" t="s">
        <v>54</v>
      </c>
      <c r="BZ36" s="53"/>
      <c r="CA36" s="32"/>
      <c r="CB36" s="50" t="s">
        <v>16</v>
      </c>
      <c r="CC36" s="50" t="s">
        <v>8</v>
      </c>
      <c r="CD36" s="67">
        <f>SUM(CB45,CD45,CF45)</f>
        <v>30</v>
      </c>
      <c r="CE36" s="50" t="s">
        <v>9</v>
      </c>
      <c r="CF36" s="87" t="s">
        <v>55</v>
      </c>
      <c r="CG36" s="50"/>
      <c r="CH36" s="50"/>
      <c r="CI36" s="50"/>
      <c r="CJ36" s="50" t="s">
        <v>16</v>
      </c>
      <c r="CK36" s="50" t="s">
        <v>8</v>
      </c>
      <c r="CL36" s="67">
        <f>SUM(CJ45,CL45,CN45,CP45)</f>
        <v>24</v>
      </c>
      <c r="CM36" s="50" t="s">
        <v>9</v>
      </c>
      <c r="CN36" s="87" t="s">
        <v>56</v>
      </c>
      <c r="CO36" s="50"/>
      <c r="CP36" s="50"/>
      <c r="CQ36" s="7"/>
      <c r="CR36" s="50"/>
      <c r="CS36" s="50"/>
      <c r="CT36" s="50" t="s">
        <v>16</v>
      </c>
      <c r="CU36" s="50" t="s">
        <v>8</v>
      </c>
      <c r="CV36" s="67">
        <f>SUM(CT45,CV45,CX45)</f>
        <v>0</v>
      </c>
      <c r="CW36" s="50" t="s">
        <v>9</v>
      </c>
      <c r="CX36" s="87" t="s">
        <v>57</v>
      </c>
      <c r="CY36" s="7"/>
      <c r="CZ36" s="50"/>
      <c r="DA36" s="50"/>
      <c r="DB36" s="50"/>
      <c r="DC36" s="50"/>
      <c r="DD36" s="50" t="s">
        <v>16</v>
      </c>
      <c r="DE36" s="50" t="s">
        <v>8</v>
      </c>
      <c r="DF36" s="67">
        <f>SUM(CZ45,DB45,DD45,DF45,DH45,DJ45,DL45,DN45)</f>
        <v>0</v>
      </c>
      <c r="DG36" s="50" t="s">
        <v>9</v>
      </c>
      <c r="DH36" s="87" t="s">
        <v>58</v>
      </c>
      <c r="DI36" s="50"/>
      <c r="DJ36" s="50"/>
      <c r="DK36" s="50"/>
      <c r="DL36" s="50"/>
      <c r="DM36" s="50"/>
      <c r="DN36" s="50"/>
      <c r="DO36" s="7"/>
      <c r="DP36" s="67">
        <f>SUM(DP45,DR45)</f>
        <v>3</v>
      </c>
      <c r="DQ36" s="50" t="s">
        <v>9</v>
      </c>
      <c r="DR36" s="87" t="s">
        <v>59</v>
      </c>
      <c r="DS36" s="7"/>
      <c r="DT36" s="50" t="s">
        <v>16</v>
      </c>
      <c r="DU36" s="50" t="s">
        <v>8</v>
      </c>
      <c r="DV36" s="67">
        <f>SUM(DT45,DV45,DX45)</f>
        <v>0</v>
      </c>
      <c r="DW36" s="50" t="s">
        <v>9</v>
      </c>
      <c r="DX36" s="87" t="s">
        <v>60</v>
      </c>
      <c r="DY36" s="7"/>
      <c r="DZ36" s="51"/>
      <c r="EA36" s="51"/>
      <c r="EB36" s="51"/>
      <c r="EC36" s="51"/>
      <c r="ED36" s="50" t="s">
        <v>16</v>
      </c>
      <c r="EE36" s="50" t="s">
        <v>8</v>
      </c>
      <c r="EF36" s="67">
        <f>SUM(DZ45,EB45,ED45,EF45,EH45,EJ45)</f>
        <v>182</v>
      </c>
      <c r="EG36" s="50" t="s">
        <v>9</v>
      </c>
      <c r="EH36" s="87" t="s">
        <v>61</v>
      </c>
      <c r="EI36" s="51"/>
      <c r="EJ36" s="51"/>
      <c r="EK36" s="7"/>
      <c r="EL36" s="50" t="s">
        <v>16</v>
      </c>
      <c r="EM36" s="50" t="s">
        <v>8</v>
      </c>
      <c r="EN36" s="68">
        <f>(EL45*12)+EN45+EP45</f>
        <v>0</v>
      </c>
      <c r="EO36" s="50" t="s">
        <v>9</v>
      </c>
      <c r="EP36" s="87" t="s">
        <v>62</v>
      </c>
      <c r="EQ36" s="7"/>
      <c r="ER36" s="50" t="s">
        <v>16</v>
      </c>
      <c r="ES36" s="50" t="s">
        <v>8</v>
      </c>
      <c r="ET36" s="67">
        <f>SUM(ER45,ET45,EV45)</f>
        <v>0</v>
      </c>
      <c r="EU36" s="50" t="s">
        <v>9</v>
      </c>
      <c r="EV36" s="87" t="s">
        <v>63</v>
      </c>
    </row>
    <row r="37" spans="1:154" s="83" customFormat="1" ht="31.5" customHeight="1" thickBot="1">
      <c r="A37" s="84"/>
      <c r="C37" s="88"/>
      <c r="G37" s="50" t="s">
        <v>64</v>
      </c>
      <c r="H37" s="50" t="s">
        <v>8</v>
      </c>
      <c r="I37" s="67">
        <f>SUM(M45)</f>
        <v>64800</v>
      </c>
      <c r="J37" s="50" t="s">
        <v>9</v>
      </c>
      <c r="K37" s="85" t="s">
        <v>65</v>
      </c>
    </row>
    <row r="39" spans="1:154" s="1" customFormat="1" ht="285">
      <c r="A39" s="94" t="s">
        <v>298</v>
      </c>
      <c r="C39" s="100" t="s">
        <v>218</v>
      </c>
      <c r="D39" s="69"/>
      <c r="E39" s="98" t="s">
        <v>219</v>
      </c>
      <c r="F39" s="69"/>
      <c r="G39" s="99" t="s">
        <v>220</v>
      </c>
      <c r="H39" s="69"/>
      <c r="I39" s="98" t="s">
        <v>221</v>
      </c>
      <c r="J39" s="69"/>
      <c r="K39" s="98" t="s">
        <v>222</v>
      </c>
      <c r="L39" s="69"/>
      <c r="M39" s="98" t="s">
        <v>223</v>
      </c>
      <c r="N39" s="69"/>
      <c r="O39" s="98" t="s">
        <v>241</v>
      </c>
      <c r="Q39" s="98" t="s">
        <v>242</v>
      </c>
      <c r="S39" s="98" t="s">
        <v>243</v>
      </c>
      <c r="U39" s="98" t="s">
        <v>244</v>
      </c>
      <c r="V39" s="71"/>
      <c r="W39" s="98" t="s">
        <v>245</v>
      </c>
      <c r="Y39" s="98" t="s">
        <v>246</v>
      </c>
      <c r="Z39" s="69"/>
      <c r="AA39" s="98" t="s">
        <v>247</v>
      </c>
      <c r="AB39" s="69"/>
      <c r="AC39" s="98" t="s">
        <v>250</v>
      </c>
      <c r="AD39" s="69"/>
      <c r="AE39" s="100" t="s">
        <v>253</v>
      </c>
      <c r="AG39" s="100" t="s">
        <v>254</v>
      </c>
      <c r="AI39" s="98" t="s">
        <v>248</v>
      </c>
      <c r="AK39" s="98" t="s">
        <v>249</v>
      </c>
      <c r="AL39" s="69"/>
      <c r="AM39" s="69"/>
      <c r="AN39" s="98" t="s">
        <v>224</v>
      </c>
      <c r="AO39" s="69"/>
      <c r="AP39" s="98" t="s">
        <v>225</v>
      </c>
      <c r="AQ39" s="69"/>
      <c r="AR39" s="98" t="s">
        <v>226</v>
      </c>
      <c r="AS39" s="69"/>
      <c r="AT39" s="98" t="s">
        <v>227</v>
      </c>
      <c r="AU39" s="69"/>
      <c r="AV39" s="98" t="s">
        <v>228</v>
      </c>
      <c r="AW39" s="69"/>
      <c r="AX39" s="98" t="s">
        <v>229</v>
      </c>
      <c r="AY39" s="69"/>
      <c r="AZ39" s="101" t="s">
        <v>230</v>
      </c>
      <c r="BA39" s="69"/>
      <c r="BB39" s="98" t="s">
        <v>231</v>
      </c>
      <c r="BC39" s="70"/>
      <c r="BD39" s="98" t="s">
        <v>232</v>
      </c>
      <c r="BE39" s="69"/>
      <c r="BF39" s="98" t="s">
        <v>233</v>
      </c>
      <c r="BG39" s="70"/>
      <c r="BH39" s="98" t="s">
        <v>234</v>
      </c>
      <c r="BI39" s="70"/>
      <c r="BJ39" s="98" t="s">
        <v>235</v>
      </c>
      <c r="BK39" s="70"/>
      <c r="BL39" s="98" t="s">
        <v>236</v>
      </c>
      <c r="BM39" s="70"/>
      <c r="BN39" s="98" t="s">
        <v>237</v>
      </c>
      <c r="BO39" s="71"/>
      <c r="BP39" s="98" t="s">
        <v>238</v>
      </c>
      <c r="BQ39" s="71"/>
      <c r="BR39" s="98" t="s">
        <v>239</v>
      </c>
      <c r="BS39" s="70"/>
      <c r="BT39" s="98" t="s">
        <v>251</v>
      </c>
      <c r="BU39" s="70"/>
      <c r="BV39" s="98" t="s">
        <v>252</v>
      </c>
      <c r="BW39" s="70"/>
      <c r="BX39" s="173" t="s">
        <v>240</v>
      </c>
      <c r="BY39" s="174"/>
      <c r="BZ39" s="71"/>
      <c r="CA39" s="69"/>
      <c r="CB39" s="98" t="s">
        <v>255</v>
      </c>
      <c r="CC39" s="69"/>
      <c r="CD39" s="98" t="s">
        <v>256</v>
      </c>
      <c r="CF39" s="98" t="s">
        <v>257</v>
      </c>
      <c r="CG39" s="69"/>
      <c r="CH39" s="98" t="s">
        <v>258</v>
      </c>
      <c r="CI39" s="69"/>
      <c r="CJ39" s="98" t="s">
        <v>259</v>
      </c>
      <c r="CK39" s="11"/>
      <c r="CL39" s="98" t="s">
        <v>260</v>
      </c>
      <c r="CN39" s="98" t="s">
        <v>262</v>
      </c>
      <c r="CP39" s="98" t="s">
        <v>261</v>
      </c>
      <c r="CR39" s="102" t="s">
        <v>263</v>
      </c>
      <c r="CT39" s="98" t="s">
        <v>264</v>
      </c>
      <c r="CV39" s="98" t="s">
        <v>265</v>
      </c>
      <c r="CX39" s="98" t="s">
        <v>266</v>
      </c>
      <c r="CZ39" s="98" t="s">
        <v>267</v>
      </c>
      <c r="DB39" s="98" t="s">
        <v>268</v>
      </c>
      <c r="DD39" s="98" t="s">
        <v>269</v>
      </c>
      <c r="DF39" s="98" t="s">
        <v>270</v>
      </c>
      <c r="DH39" s="100" t="s">
        <v>271</v>
      </c>
      <c r="DJ39" s="100" t="s">
        <v>272</v>
      </c>
      <c r="DL39" s="98" t="s">
        <v>273</v>
      </c>
      <c r="DM39" s="71"/>
      <c r="DN39" s="100" t="s">
        <v>274</v>
      </c>
      <c r="DP39" s="98" t="s">
        <v>275</v>
      </c>
      <c r="DR39" s="98" t="s">
        <v>277</v>
      </c>
      <c r="DT39" s="98" t="s">
        <v>276</v>
      </c>
      <c r="DV39" s="98" t="s">
        <v>278</v>
      </c>
      <c r="DX39" s="98" t="s">
        <v>279</v>
      </c>
      <c r="DZ39" s="98" t="s">
        <v>280</v>
      </c>
      <c r="EB39" s="98" t="s">
        <v>281</v>
      </c>
      <c r="ED39" s="98" t="s">
        <v>282</v>
      </c>
      <c r="EF39" s="98" t="s">
        <v>283</v>
      </c>
      <c r="EH39" s="98" t="s">
        <v>284</v>
      </c>
      <c r="EJ39" s="98" t="s">
        <v>285</v>
      </c>
      <c r="EL39" s="100" t="s">
        <v>286</v>
      </c>
      <c r="EN39" s="98" t="s">
        <v>287</v>
      </c>
      <c r="EP39" s="98" t="s">
        <v>288</v>
      </c>
      <c r="ER39" s="98" t="s">
        <v>289</v>
      </c>
      <c r="ET39" s="98" t="s">
        <v>290</v>
      </c>
      <c r="EV39" s="98" t="s">
        <v>291</v>
      </c>
      <c r="EX39" s="30"/>
    </row>
    <row r="40" spans="1:154" s="1" customFormat="1" ht="15" customHeight="1">
      <c r="A40" s="62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3"/>
    </row>
    <row r="41" spans="1:154" s="8" customFormat="1" ht="293.25" customHeight="1">
      <c r="A41" s="103" t="s">
        <v>66</v>
      </c>
      <c r="C41" s="72" t="s">
        <v>67</v>
      </c>
      <c r="E41" s="73" t="s">
        <v>68</v>
      </c>
      <c r="F41" s="74"/>
      <c r="G41" s="73" t="s">
        <v>69</v>
      </c>
      <c r="H41" s="75"/>
      <c r="I41" s="73" t="s">
        <v>70</v>
      </c>
      <c r="J41" s="74"/>
      <c r="K41" s="73" t="s">
        <v>71</v>
      </c>
      <c r="L41" s="75"/>
      <c r="M41" s="73" t="s">
        <v>72</v>
      </c>
      <c r="N41" s="75"/>
      <c r="O41" s="73" t="s">
        <v>92</v>
      </c>
      <c r="Q41" s="73" t="s">
        <v>93</v>
      </c>
      <c r="S41" s="73" t="s">
        <v>94</v>
      </c>
      <c r="U41" s="73" t="s">
        <v>95</v>
      </c>
      <c r="V41" s="77"/>
      <c r="W41" s="73" t="s">
        <v>96</v>
      </c>
      <c r="X41" s="78"/>
      <c r="Y41" s="73" t="s">
        <v>97</v>
      </c>
      <c r="Z41" s="79"/>
      <c r="AA41" s="73" t="s">
        <v>98</v>
      </c>
      <c r="AB41" s="79"/>
      <c r="AC41" s="80" t="s">
        <v>99</v>
      </c>
      <c r="AD41" s="79"/>
      <c r="AE41" s="73" t="s">
        <v>100</v>
      </c>
      <c r="AG41" s="73" t="s">
        <v>101</v>
      </c>
      <c r="AI41" s="73" t="s">
        <v>102</v>
      </c>
      <c r="AK41" s="73" t="s">
        <v>103</v>
      </c>
      <c r="AL41" s="75"/>
      <c r="AM41" s="75"/>
      <c r="AN41" s="76" t="s">
        <v>73</v>
      </c>
      <c r="AP41" s="76" t="s">
        <v>74</v>
      </c>
      <c r="AQ41" s="74"/>
      <c r="AR41" s="76" t="s">
        <v>75</v>
      </c>
      <c r="AS41" s="75"/>
      <c r="AT41" s="76" t="s">
        <v>76</v>
      </c>
      <c r="AU41" s="75"/>
      <c r="AV41" s="76" t="s">
        <v>77</v>
      </c>
      <c r="AW41" s="75"/>
      <c r="AX41" s="73" t="s">
        <v>78</v>
      </c>
      <c r="AY41" s="75"/>
      <c r="AZ41" s="73" t="s">
        <v>79</v>
      </c>
      <c r="BA41" s="75"/>
      <c r="BB41" s="73" t="s">
        <v>80</v>
      </c>
      <c r="BC41" s="74"/>
      <c r="BD41" s="73" t="s">
        <v>81</v>
      </c>
      <c r="BE41" s="75"/>
      <c r="BF41" s="73" t="s">
        <v>82</v>
      </c>
      <c r="BG41" s="74"/>
      <c r="BH41" s="73" t="s">
        <v>83</v>
      </c>
      <c r="BI41" s="75"/>
      <c r="BJ41" s="73" t="s">
        <v>84</v>
      </c>
      <c r="BK41" s="75"/>
      <c r="BL41" s="73" t="s">
        <v>85</v>
      </c>
      <c r="BM41" s="75"/>
      <c r="BN41" s="73" t="s">
        <v>86</v>
      </c>
      <c r="BO41" s="77"/>
      <c r="BP41" s="73" t="s">
        <v>87</v>
      </c>
      <c r="BQ41" s="77"/>
      <c r="BR41" s="73" t="s">
        <v>88</v>
      </c>
      <c r="BS41" s="75"/>
      <c r="BT41" s="73" t="s">
        <v>89</v>
      </c>
      <c r="BU41" s="75"/>
      <c r="BV41" s="73" t="s">
        <v>90</v>
      </c>
      <c r="BW41" s="75"/>
      <c r="BX41" s="175" t="s">
        <v>91</v>
      </c>
      <c r="BY41" s="175"/>
      <c r="BZ41" s="77"/>
      <c r="CA41" s="79"/>
      <c r="CB41" s="73" t="s">
        <v>104</v>
      </c>
      <c r="CC41" s="79"/>
      <c r="CD41" s="73" t="s">
        <v>105</v>
      </c>
      <c r="CF41" s="73" t="s">
        <v>106</v>
      </c>
      <c r="CG41" s="79"/>
      <c r="CH41" s="73" t="s">
        <v>107</v>
      </c>
      <c r="CI41" s="79"/>
      <c r="CJ41" s="73" t="s">
        <v>108</v>
      </c>
      <c r="CK41" s="81"/>
      <c r="CL41" s="73" t="s">
        <v>109</v>
      </c>
      <c r="CN41" s="73" t="s">
        <v>110</v>
      </c>
      <c r="CP41" s="73" t="s">
        <v>111</v>
      </c>
      <c r="CR41" s="73" t="s">
        <v>112</v>
      </c>
      <c r="CT41" s="73" t="s">
        <v>113</v>
      </c>
      <c r="CV41" s="73" t="s">
        <v>114</v>
      </c>
      <c r="CX41" s="73" t="s">
        <v>115</v>
      </c>
      <c r="CZ41" s="73" t="s">
        <v>116</v>
      </c>
      <c r="DB41" s="73" t="s">
        <v>117</v>
      </c>
      <c r="DD41" s="73" t="s">
        <v>118</v>
      </c>
      <c r="DF41" s="73" t="s">
        <v>119</v>
      </c>
      <c r="DH41" s="73" t="s">
        <v>120</v>
      </c>
      <c r="DJ41" s="73" t="s">
        <v>121</v>
      </c>
      <c r="DL41" s="73" t="s">
        <v>122</v>
      </c>
      <c r="DM41" s="71"/>
      <c r="DN41" s="73" t="s">
        <v>123</v>
      </c>
      <c r="DP41" s="73" t="s">
        <v>124</v>
      </c>
      <c r="DR41" s="73" t="s">
        <v>125</v>
      </c>
      <c r="DT41" s="73" t="s">
        <v>126</v>
      </c>
      <c r="DV41" s="73" t="s">
        <v>127</v>
      </c>
      <c r="DX41" s="73" t="s">
        <v>128</v>
      </c>
      <c r="DZ41" s="73" t="s">
        <v>129</v>
      </c>
      <c r="EB41" s="73" t="s">
        <v>130</v>
      </c>
      <c r="ED41" s="73" t="s">
        <v>131</v>
      </c>
      <c r="EF41" s="73" t="s">
        <v>132</v>
      </c>
      <c r="EH41" s="73" t="s">
        <v>133</v>
      </c>
      <c r="EJ41" s="73" t="s">
        <v>134</v>
      </c>
      <c r="EL41" s="73" t="s">
        <v>135</v>
      </c>
      <c r="EN41" s="73" t="s">
        <v>136</v>
      </c>
      <c r="EP41" s="73" t="s">
        <v>137</v>
      </c>
      <c r="ER41" s="73" t="s">
        <v>138</v>
      </c>
      <c r="ET41" s="73" t="s">
        <v>139</v>
      </c>
      <c r="EV41" s="73" t="s">
        <v>140</v>
      </c>
    </row>
    <row r="43" spans="1:154" s="113" customFormat="1" ht="24" customHeight="1">
      <c r="A43" s="112" t="s">
        <v>141</v>
      </c>
      <c r="C43" s="111" t="s">
        <v>142</v>
      </c>
      <c r="D43" s="114"/>
      <c r="E43" s="111" t="s">
        <v>143</v>
      </c>
      <c r="F43" s="114"/>
      <c r="G43" s="111" t="s">
        <v>144</v>
      </c>
      <c r="H43" s="114"/>
      <c r="I43" s="111" t="s">
        <v>145</v>
      </c>
      <c r="J43" s="114"/>
      <c r="K43" s="111" t="s">
        <v>144</v>
      </c>
      <c r="L43" s="114"/>
      <c r="M43" s="111" t="s">
        <v>146</v>
      </c>
      <c r="N43" s="114"/>
      <c r="O43" s="111" t="s">
        <v>152</v>
      </c>
      <c r="Q43" s="111" t="s">
        <v>153</v>
      </c>
      <c r="S43" s="111" t="s">
        <v>154</v>
      </c>
      <c r="U43" s="111" t="s">
        <v>155</v>
      </c>
      <c r="W43" s="111" t="s">
        <v>142</v>
      </c>
      <c r="Y43" s="111" t="s">
        <v>156</v>
      </c>
      <c r="AA43" s="111" t="s">
        <v>148</v>
      </c>
      <c r="AC43" s="111" t="s">
        <v>157</v>
      </c>
      <c r="AE43" s="111" t="s">
        <v>158</v>
      </c>
      <c r="AG43" s="111" t="s">
        <v>159</v>
      </c>
      <c r="AI43" s="111" t="s">
        <v>154</v>
      </c>
      <c r="AK43" s="111" t="s">
        <v>144</v>
      </c>
      <c r="AL43" s="114"/>
      <c r="AM43" s="114"/>
      <c r="AN43" s="111" t="s">
        <v>145</v>
      </c>
      <c r="AO43" s="114"/>
      <c r="AP43" s="111" t="s">
        <v>145</v>
      </c>
      <c r="AQ43" s="114"/>
      <c r="AR43" s="111" t="s">
        <v>145</v>
      </c>
      <c r="AS43" s="114"/>
      <c r="AT43" s="111" t="s">
        <v>145</v>
      </c>
      <c r="AU43" s="114"/>
      <c r="AV43" s="111" t="s">
        <v>142</v>
      </c>
      <c r="AW43" s="114"/>
      <c r="AX43" s="111" t="s">
        <v>145</v>
      </c>
      <c r="AY43" s="114"/>
      <c r="AZ43" s="111" t="s">
        <v>147</v>
      </c>
      <c r="BA43" s="114"/>
      <c r="BB43" s="111" t="s">
        <v>147</v>
      </c>
      <c r="BC43" s="114"/>
      <c r="BD43" s="111" t="s">
        <v>147</v>
      </c>
      <c r="BE43" s="114"/>
      <c r="BF43" s="111" t="s">
        <v>147</v>
      </c>
      <c r="BG43" s="114"/>
      <c r="BH43" s="111" t="s">
        <v>147</v>
      </c>
      <c r="BI43" s="114"/>
      <c r="BJ43" s="111" t="s">
        <v>142</v>
      </c>
      <c r="BK43" s="114"/>
      <c r="BL43" s="111" t="s">
        <v>148</v>
      </c>
      <c r="BM43" s="114"/>
      <c r="BN43" s="111" t="s">
        <v>145</v>
      </c>
      <c r="BO43" s="114"/>
      <c r="BP43" s="111" t="s">
        <v>149</v>
      </c>
      <c r="BQ43" s="114"/>
      <c r="BR43" s="111" t="s">
        <v>150</v>
      </c>
      <c r="BT43" s="111" t="s">
        <v>142</v>
      </c>
      <c r="BV43" s="111" t="s">
        <v>151</v>
      </c>
      <c r="BX43" s="111" t="s">
        <v>142</v>
      </c>
      <c r="CB43" s="111" t="s">
        <v>160</v>
      </c>
      <c r="CD43" s="111" t="s">
        <v>161</v>
      </c>
      <c r="CF43" s="111" t="s">
        <v>150</v>
      </c>
      <c r="CH43" s="111" t="s">
        <v>162</v>
      </c>
      <c r="CJ43" s="111" t="s">
        <v>154</v>
      </c>
      <c r="CL43" s="111" t="s">
        <v>163</v>
      </c>
      <c r="CN43" s="111" t="s">
        <v>164</v>
      </c>
      <c r="CP43" s="111" t="s">
        <v>144</v>
      </c>
      <c r="CR43" s="111" t="s">
        <v>165</v>
      </c>
      <c r="CT43" s="111" t="s">
        <v>166</v>
      </c>
      <c r="CV43" s="111" t="s">
        <v>167</v>
      </c>
      <c r="CX43" s="111" t="s">
        <v>168</v>
      </c>
      <c r="CZ43" s="111" t="s">
        <v>169</v>
      </c>
      <c r="DB43" s="111" t="s">
        <v>170</v>
      </c>
      <c r="DD43" s="111" t="s">
        <v>171</v>
      </c>
      <c r="DF43" s="111" t="s">
        <v>172</v>
      </c>
      <c r="DH43" s="111" t="s">
        <v>173</v>
      </c>
      <c r="DJ43" s="111" t="s">
        <v>174</v>
      </c>
      <c r="DL43" s="111" t="s">
        <v>175</v>
      </c>
      <c r="DN43" s="111" t="s">
        <v>144</v>
      </c>
      <c r="DP43" s="111" t="s">
        <v>176</v>
      </c>
      <c r="DR43" s="111" t="s">
        <v>176</v>
      </c>
      <c r="DT43" s="111" t="s">
        <v>177</v>
      </c>
      <c r="DV43" s="111" t="s">
        <v>178</v>
      </c>
      <c r="DX43" s="111" t="s">
        <v>179</v>
      </c>
      <c r="DZ43" s="111" t="s">
        <v>180</v>
      </c>
      <c r="EB43" s="111" t="s">
        <v>181</v>
      </c>
      <c r="ED43" s="111" t="s">
        <v>182</v>
      </c>
      <c r="EF43" s="111" t="s">
        <v>183</v>
      </c>
      <c r="EH43" s="111" t="s">
        <v>184</v>
      </c>
      <c r="EJ43" s="111" t="s">
        <v>185</v>
      </c>
      <c r="EL43" s="111" t="s">
        <v>186</v>
      </c>
      <c r="EN43" s="111" t="s">
        <v>173</v>
      </c>
      <c r="EP43" s="111" t="s">
        <v>162</v>
      </c>
      <c r="ER43" s="111" t="s">
        <v>187</v>
      </c>
      <c r="ET43" s="111" t="s">
        <v>178</v>
      </c>
      <c r="EV43" s="111" t="s">
        <v>188</v>
      </c>
    </row>
    <row r="44" spans="1:154" s="1" customFormat="1" ht="15.75">
      <c r="A44" s="82"/>
      <c r="C44" s="9"/>
      <c r="D44" s="52"/>
      <c r="F44" s="52"/>
      <c r="H44" s="52"/>
      <c r="J44" s="52"/>
      <c r="L44" s="52"/>
      <c r="M44" s="52"/>
      <c r="N44" s="52"/>
      <c r="AL44" s="52"/>
      <c r="AM44" s="52"/>
      <c r="AO44" s="52"/>
      <c r="AQ44" s="52"/>
      <c r="AS44" s="52"/>
      <c r="AU44" s="52"/>
      <c r="AW44" s="52"/>
      <c r="AY44" s="52"/>
      <c r="BA44" s="52"/>
      <c r="BC44" s="52"/>
      <c r="BE44" s="52"/>
      <c r="BG44" s="52"/>
      <c r="BI44" s="52"/>
      <c r="BK44" s="52"/>
      <c r="BM44" s="52"/>
      <c r="BO44" s="52"/>
      <c r="BP44" s="52"/>
      <c r="BQ44" s="52"/>
      <c r="BR44" s="52"/>
    </row>
    <row r="45" spans="1:154" s="116" customFormat="1" ht="22.35" customHeight="1">
      <c r="A45" s="115" t="s">
        <v>189</v>
      </c>
      <c r="C45" s="119">
        <v>2</v>
      </c>
      <c r="D45" s="117"/>
      <c r="E45" s="119">
        <v>8</v>
      </c>
      <c r="F45" s="117"/>
      <c r="G45" s="119">
        <v>1</v>
      </c>
      <c r="H45" s="117"/>
      <c r="I45" s="119">
        <v>4</v>
      </c>
      <c r="J45" s="117"/>
      <c r="K45" s="119">
        <v>1</v>
      </c>
      <c r="L45" s="117"/>
      <c r="M45" s="119">
        <v>64800</v>
      </c>
      <c r="N45" s="117"/>
      <c r="O45" s="119">
        <v>12</v>
      </c>
      <c r="P45" s="118"/>
      <c r="Q45" s="119">
        <v>6</v>
      </c>
      <c r="R45" s="118"/>
      <c r="S45" s="119">
        <v>24</v>
      </c>
      <c r="T45" s="118"/>
      <c r="U45" s="119">
        <v>86</v>
      </c>
      <c r="V45" s="118"/>
      <c r="W45" s="119">
        <v>2</v>
      </c>
      <c r="X45" s="118"/>
      <c r="Y45" s="119"/>
      <c r="Z45" s="118"/>
      <c r="AA45" s="119">
        <v>6</v>
      </c>
      <c r="AB45" s="118"/>
      <c r="AC45" s="119">
        <v>430</v>
      </c>
      <c r="AD45" s="118"/>
      <c r="AE45" s="119"/>
      <c r="AF45" s="118"/>
      <c r="AG45" s="119"/>
      <c r="AH45" s="118"/>
      <c r="AI45" s="119"/>
      <c r="AJ45" s="118"/>
      <c r="AK45" s="119"/>
      <c r="AL45" s="117"/>
      <c r="AM45" s="117"/>
      <c r="AN45" s="119">
        <v>4</v>
      </c>
      <c r="AO45" s="117"/>
      <c r="AP45" s="119">
        <v>4</v>
      </c>
      <c r="AQ45" s="117"/>
      <c r="AR45" s="119">
        <v>4</v>
      </c>
      <c r="AS45" s="117"/>
      <c r="AT45" s="119">
        <v>4</v>
      </c>
      <c r="AU45" s="117"/>
      <c r="AV45" s="119">
        <v>2</v>
      </c>
      <c r="AW45" s="117"/>
      <c r="AX45" s="119">
        <v>4</v>
      </c>
      <c r="AY45" s="117"/>
      <c r="AZ45" s="119">
        <v>48</v>
      </c>
      <c r="BA45" s="117"/>
      <c r="BB45" s="119">
        <v>48</v>
      </c>
      <c r="BC45" s="117"/>
      <c r="BD45" s="119"/>
      <c r="BE45" s="117"/>
      <c r="BF45" s="119"/>
      <c r="BG45" s="117"/>
      <c r="BH45" s="119"/>
      <c r="BI45" s="117"/>
      <c r="BJ45" s="119">
        <v>2</v>
      </c>
      <c r="BK45" s="117"/>
      <c r="BL45" s="119">
        <v>6</v>
      </c>
      <c r="BM45" s="117"/>
      <c r="BN45" s="119">
        <v>4</v>
      </c>
      <c r="BO45" s="117"/>
      <c r="BP45" s="119"/>
      <c r="BQ45" s="117"/>
      <c r="BR45" s="119"/>
      <c r="BS45" s="118"/>
      <c r="BT45" s="119"/>
      <c r="BU45" s="118"/>
      <c r="BV45" s="119"/>
      <c r="BW45" s="118"/>
      <c r="BX45" s="119"/>
      <c r="BY45" s="118"/>
      <c r="BZ45" s="118"/>
      <c r="CA45" s="118"/>
      <c r="CB45" s="119">
        <v>9</v>
      </c>
      <c r="CC45" s="118"/>
      <c r="CD45" s="119">
        <v>17</v>
      </c>
      <c r="CE45" s="118"/>
      <c r="CF45" s="119">
        <v>4</v>
      </c>
      <c r="CG45" s="118"/>
      <c r="CH45" s="119">
        <v>50</v>
      </c>
      <c r="CI45" s="118"/>
      <c r="CJ45" s="119">
        <v>24</v>
      </c>
      <c r="CK45" s="118"/>
      <c r="CL45" s="119"/>
      <c r="CM45" s="118"/>
      <c r="CN45" s="119"/>
      <c r="CO45" s="118"/>
      <c r="CP45" s="119"/>
      <c r="CQ45" s="118"/>
      <c r="CR45" s="119"/>
      <c r="CS45" s="118"/>
      <c r="CT45" s="119"/>
      <c r="CU45" s="118"/>
      <c r="CV45" s="119"/>
      <c r="CW45" s="118"/>
      <c r="CX45" s="119"/>
      <c r="CY45" s="118"/>
      <c r="CZ45" s="119"/>
      <c r="DA45" s="118"/>
      <c r="DB45" s="119"/>
      <c r="DC45" s="118"/>
      <c r="DD45" s="119"/>
      <c r="DE45" s="118"/>
      <c r="DF45" s="119"/>
      <c r="DG45" s="118"/>
      <c r="DH45" s="119"/>
      <c r="DI45" s="118"/>
      <c r="DJ45" s="119"/>
      <c r="DK45" s="118"/>
      <c r="DL45" s="119"/>
      <c r="DM45" s="118"/>
      <c r="DN45" s="119"/>
      <c r="DO45" s="118"/>
      <c r="DP45" s="119"/>
      <c r="DQ45" s="118"/>
      <c r="DR45" s="119">
        <v>3</v>
      </c>
      <c r="DS45" s="118"/>
      <c r="DT45" s="119"/>
      <c r="DU45" s="118"/>
      <c r="DV45" s="119"/>
      <c r="DW45" s="118"/>
      <c r="DX45" s="119"/>
      <c r="DY45" s="118"/>
      <c r="DZ45" s="119"/>
      <c r="EA45" s="118"/>
      <c r="EB45" s="119">
        <v>26</v>
      </c>
      <c r="EC45" s="118"/>
      <c r="ED45" s="119">
        <v>156</v>
      </c>
      <c r="EE45" s="118"/>
      <c r="EF45" s="119"/>
      <c r="EG45" s="118"/>
      <c r="EH45" s="119"/>
      <c r="EI45" s="118"/>
      <c r="EJ45" s="119"/>
      <c r="EK45" s="118"/>
      <c r="EL45" s="119"/>
      <c r="EM45" s="118"/>
      <c r="EN45" s="119"/>
      <c r="EO45" s="118"/>
      <c r="EP45" s="119"/>
      <c r="EQ45" s="118"/>
      <c r="ER45" s="119"/>
      <c r="ES45" s="118"/>
      <c r="ET45" s="119"/>
      <c r="EU45" s="118"/>
      <c r="EV45" s="119"/>
    </row>
    <row r="46" spans="1:154" ht="15.75">
      <c r="A46" s="82"/>
      <c r="J46" s="83"/>
      <c r="BA46" s="83"/>
      <c r="BG46" s="83"/>
    </row>
    <row r="534" spans="129:129">
      <c r="DY534" s="13" t="s">
        <v>190</v>
      </c>
    </row>
  </sheetData>
  <mergeCells count="73">
    <mergeCell ref="ER35:EV35"/>
    <mergeCell ref="BX39:BY39"/>
    <mergeCell ref="BX41:BY41"/>
    <mergeCell ref="A32:A33"/>
    <mergeCell ref="AN23:BY23"/>
    <mergeCell ref="O30:W30"/>
    <mergeCell ref="Y30:AK30"/>
    <mergeCell ref="O32:W32"/>
    <mergeCell ref="Y32:AK32"/>
    <mergeCell ref="O35:W35"/>
    <mergeCell ref="Y35:AK35"/>
    <mergeCell ref="C26:AK26"/>
    <mergeCell ref="C30:M30"/>
    <mergeCell ref="AN30:AX30"/>
    <mergeCell ref="AZ30:BN30"/>
    <mergeCell ref="EL32:EP32"/>
    <mergeCell ref="ER32:EV32"/>
    <mergeCell ref="C35:M35"/>
    <mergeCell ref="AN35:AX35"/>
    <mergeCell ref="AZ35:BN35"/>
    <mergeCell ref="BP35:BR35"/>
    <mergeCell ref="BT35:BV35"/>
    <mergeCell ref="BX35:BY35"/>
    <mergeCell ref="CB35:CF35"/>
    <mergeCell ref="CH35:CP35"/>
    <mergeCell ref="CR35:CX35"/>
    <mergeCell ref="CZ35:DN35"/>
    <mergeCell ref="DP35:DR35"/>
    <mergeCell ref="DT35:DX35"/>
    <mergeCell ref="DZ35:EJ35"/>
    <mergeCell ref="EL35:EP35"/>
    <mergeCell ref="DP32:DR32"/>
    <mergeCell ref="DT32:DX32"/>
    <mergeCell ref="CR30:CX30"/>
    <mergeCell ref="CZ30:DN30"/>
    <mergeCell ref="DZ32:EJ32"/>
    <mergeCell ref="BX32:BY32"/>
    <mergeCell ref="CB32:CF32"/>
    <mergeCell ref="CH32:CP32"/>
    <mergeCell ref="CR32:CX32"/>
    <mergeCell ref="CZ32:DN32"/>
    <mergeCell ref="C32:M32"/>
    <mergeCell ref="AN32:AX32"/>
    <mergeCell ref="AZ32:BN32"/>
    <mergeCell ref="BP32:BR32"/>
    <mergeCell ref="BT32:BV32"/>
    <mergeCell ref="AN26:AX26"/>
    <mergeCell ref="AZ26:BY26"/>
    <mergeCell ref="CB26:CP26"/>
    <mergeCell ref="CR26:EV26"/>
    <mergeCell ref="DP30:DR30"/>
    <mergeCell ref="DT30:DX30"/>
    <mergeCell ref="DZ30:EJ30"/>
    <mergeCell ref="BX30:BY30"/>
    <mergeCell ref="CB30:CF30"/>
    <mergeCell ref="CH30:CP30"/>
    <mergeCell ref="EL30:EP30"/>
    <mergeCell ref="ER30:EV30"/>
    <mergeCell ref="BP30:BR30"/>
    <mergeCell ref="BT30:BV30"/>
    <mergeCell ref="C23:AK23"/>
    <mergeCell ref="C10:EV10"/>
    <mergeCell ref="C15:EV15"/>
    <mergeCell ref="C16:EV16"/>
    <mergeCell ref="C19:EV19"/>
    <mergeCell ref="C20:EV20"/>
    <mergeCell ref="BT21:BX21"/>
    <mergeCell ref="CB23:EV23"/>
    <mergeCell ref="A1:EV1"/>
    <mergeCell ref="C3:EV3"/>
    <mergeCell ref="C6:EV6"/>
    <mergeCell ref="C8:EV8"/>
    <mergeCell ref="BT17:BX17"/>
  </mergeCells>
  <pageMargins left="0.25" right="0.25" top="0.75" bottom="0.75" header="0.3" footer="0.3"/>
  <pageSetup paperSize="8" scale="1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4502-03F9-4D72-8BCA-AC2237BFBD81}">
  <dimension ref="A1:K27"/>
  <sheetViews>
    <sheetView workbookViewId="0">
      <selection activeCell="J14" sqref="J14"/>
    </sheetView>
  </sheetViews>
  <sheetFormatPr defaultRowHeight="15"/>
  <cols>
    <col min="1" max="1" width="30" style="181" customWidth="1"/>
    <col min="2" max="2" width="33.140625" style="181" customWidth="1"/>
    <col min="3" max="3" width="31.42578125" style="181" customWidth="1"/>
    <col min="4" max="4" width="28.28515625" style="181" customWidth="1"/>
    <col min="5" max="6" width="9.140625" style="181"/>
    <col min="7" max="7" width="5.5703125" style="181" bestFit="1" customWidth="1"/>
    <col min="8" max="8" width="4.5703125" style="181" bestFit="1" customWidth="1"/>
    <col min="9" max="11" width="5.5703125" style="181" bestFit="1" customWidth="1"/>
    <col min="12" max="16384" width="9.140625" style="181"/>
  </cols>
  <sheetData>
    <row r="1" spans="1:11" ht="30" customHeight="1" thickBot="1">
      <c r="A1" s="180" t="s">
        <v>304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>
      <c r="A2" s="182" t="s">
        <v>305</v>
      </c>
      <c r="B2" s="183" t="s">
        <v>306</v>
      </c>
      <c r="C2" s="183" t="s">
        <v>307</v>
      </c>
      <c r="D2" s="183" t="s">
        <v>308</v>
      </c>
      <c r="E2" s="183" t="s">
        <v>309</v>
      </c>
      <c r="F2" s="183" t="s">
        <v>310</v>
      </c>
      <c r="G2" s="184" t="s">
        <v>311</v>
      </c>
      <c r="H2" s="184"/>
      <c r="I2" s="184"/>
      <c r="J2" s="184"/>
      <c r="K2" s="185"/>
    </row>
    <row r="3" spans="1:11" ht="30">
      <c r="A3" s="186" t="s">
        <v>312</v>
      </c>
      <c r="B3" s="186" t="s">
        <v>313</v>
      </c>
      <c r="C3" s="186" t="s">
        <v>314</v>
      </c>
      <c r="D3" s="186" t="s">
        <v>315</v>
      </c>
      <c r="E3" s="186" t="s">
        <v>316</v>
      </c>
      <c r="F3" s="186">
        <v>25</v>
      </c>
      <c r="G3" s="186">
        <v>100</v>
      </c>
      <c r="H3" s="186">
        <v>100</v>
      </c>
      <c r="I3" s="186">
        <v>100</v>
      </c>
      <c r="J3" s="186">
        <v>100</v>
      </c>
      <c r="K3" s="186">
        <v>100</v>
      </c>
    </row>
    <row r="4" spans="1:11" ht="30">
      <c r="A4" s="186" t="s">
        <v>317</v>
      </c>
      <c r="B4" s="186" t="s">
        <v>318</v>
      </c>
      <c r="C4" s="186" t="s">
        <v>319</v>
      </c>
      <c r="D4" s="186" t="s">
        <v>320</v>
      </c>
      <c r="E4" s="186" t="s">
        <v>316</v>
      </c>
      <c r="F4" s="186">
        <v>25</v>
      </c>
      <c r="G4" s="186">
        <v>100</v>
      </c>
      <c r="H4" s="186">
        <v>100</v>
      </c>
      <c r="I4" s="186">
        <v>100</v>
      </c>
      <c r="J4" s="186">
        <v>100</v>
      </c>
      <c r="K4" s="186">
        <v>100</v>
      </c>
    </row>
    <row r="5" spans="1:11" ht="45">
      <c r="A5" s="186" t="s">
        <v>321</v>
      </c>
      <c r="B5" s="186" t="s">
        <v>322</v>
      </c>
      <c r="C5" s="186" t="s">
        <v>323</v>
      </c>
      <c r="D5" s="186" t="s">
        <v>324</v>
      </c>
      <c r="E5" s="186" t="s">
        <v>316</v>
      </c>
      <c r="F5" s="186">
        <v>15</v>
      </c>
      <c r="G5" s="186">
        <v>100</v>
      </c>
      <c r="H5" s="186">
        <v>100</v>
      </c>
      <c r="I5" s="186">
        <v>100</v>
      </c>
      <c r="J5" s="186">
        <v>100</v>
      </c>
      <c r="K5" s="186">
        <v>100</v>
      </c>
    </row>
    <row r="6" spans="1:11">
      <c r="A6" s="186" t="s">
        <v>325</v>
      </c>
      <c r="B6" s="186" t="s">
        <v>326</v>
      </c>
      <c r="C6" s="186" t="s">
        <v>327</v>
      </c>
      <c r="D6" s="186" t="s">
        <v>328</v>
      </c>
      <c r="E6" s="186" t="s">
        <v>329</v>
      </c>
      <c r="F6" s="186">
        <v>5</v>
      </c>
      <c r="G6" s="186">
        <v>80</v>
      </c>
      <c r="H6" s="186">
        <v>83</v>
      </c>
      <c r="I6" s="186">
        <v>87</v>
      </c>
      <c r="J6" s="186">
        <v>90</v>
      </c>
      <c r="K6" s="186">
        <v>93</v>
      </c>
    </row>
    <row r="7" spans="1:11" ht="30">
      <c r="A7" s="186" t="s">
        <v>330</v>
      </c>
      <c r="B7" s="186" t="s">
        <v>331</v>
      </c>
      <c r="C7" s="186" t="s">
        <v>332</v>
      </c>
      <c r="D7" s="186" t="s">
        <v>333</v>
      </c>
      <c r="E7" s="186" t="s">
        <v>316</v>
      </c>
      <c r="F7" s="186">
        <v>10</v>
      </c>
      <c r="G7" s="186">
        <v>80</v>
      </c>
      <c r="H7" s="186">
        <v>85</v>
      </c>
      <c r="I7" s="186">
        <v>90</v>
      </c>
      <c r="J7" s="186">
        <v>93</v>
      </c>
      <c r="K7" s="186">
        <v>95</v>
      </c>
    </row>
    <row r="8" spans="1:11" ht="30">
      <c r="A8" s="186" t="s">
        <v>334</v>
      </c>
      <c r="B8" s="186" t="s">
        <v>335</v>
      </c>
      <c r="C8" s="186" t="s">
        <v>336</v>
      </c>
      <c r="D8" s="186" t="s">
        <v>337</v>
      </c>
      <c r="E8" s="186" t="s">
        <v>329</v>
      </c>
      <c r="F8" s="186">
        <v>20</v>
      </c>
      <c r="G8" s="186" t="s">
        <v>338</v>
      </c>
      <c r="H8" s="186">
        <v>97</v>
      </c>
      <c r="I8" s="186">
        <v>97.5</v>
      </c>
      <c r="J8" s="186">
        <v>97.75</v>
      </c>
      <c r="K8" s="186">
        <v>98</v>
      </c>
    </row>
    <row r="9" spans="1:11">
      <c r="F9" s="181">
        <f>SUM(F3:F8)</f>
        <v>100</v>
      </c>
    </row>
    <row r="11" spans="1:11">
      <c r="A11" s="190" t="s">
        <v>305</v>
      </c>
      <c r="B11" s="190" t="s">
        <v>344</v>
      </c>
      <c r="C11" s="190" t="s">
        <v>310</v>
      </c>
      <c r="D11" s="190" t="s">
        <v>345</v>
      </c>
    </row>
    <row r="12" spans="1:11">
      <c r="A12" s="187" t="s">
        <v>312</v>
      </c>
      <c r="B12" s="194">
        <f>'Sekretariat DPRD '!S27*100</f>
        <v>100</v>
      </c>
      <c r="C12" s="181">
        <v>0.25</v>
      </c>
      <c r="D12" s="181">
        <f t="shared" ref="D12:D17" si="0">B12*C12</f>
        <v>25</v>
      </c>
    </row>
    <row r="13" spans="1:11" ht="30">
      <c r="A13" s="187" t="s">
        <v>317</v>
      </c>
      <c r="B13" s="196">
        <f>AVERAGE('Sekretariat DPRD '!AT27,'Sekretariat DPRD '!BL27)*100</f>
        <v>55.357142857142861</v>
      </c>
      <c r="C13" s="181">
        <v>0.25</v>
      </c>
      <c r="D13" s="197">
        <f t="shared" si="0"/>
        <v>13.839285714285715</v>
      </c>
    </row>
    <row r="14" spans="1:11">
      <c r="A14" s="187" t="s">
        <v>321</v>
      </c>
      <c r="B14" s="196">
        <f>(('Sekretariat DPRD '!CD36+'Sekretariat DPRD '!CL36)/68)*100</f>
        <v>79.411764705882348</v>
      </c>
      <c r="C14" s="181">
        <v>0.15</v>
      </c>
      <c r="D14" s="197">
        <f t="shared" si="0"/>
        <v>11.911764705882351</v>
      </c>
    </row>
    <row r="15" spans="1:11">
      <c r="A15" s="187" t="s">
        <v>325</v>
      </c>
      <c r="B15" s="195">
        <v>80</v>
      </c>
      <c r="C15" s="181">
        <v>0.05</v>
      </c>
      <c r="D15" s="198">
        <f t="shared" si="0"/>
        <v>4</v>
      </c>
    </row>
    <row r="16" spans="1:11">
      <c r="A16" s="187" t="s">
        <v>330</v>
      </c>
      <c r="B16" s="196">
        <f>('Sekretariat DPRD '!DP36+'Sekretariat DPRD '!EF36)/300*100</f>
        <v>61.666666666666671</v>
      </c>
      <c r="C16" s="181">
        <v>0.1</v>
      </c>
      <c r="D16" s="197">
        <f t="shared" si="0"/>
        <v>6.1666666666666679</v>
      </c>
    </row>
    <row r="17" spans="1:4">
      <c r="A17" s="187" t="s">
        <v>334</v>
      </c>
      <c r="B17" s="191">
        <v>97</v>
      </c>
      <c r="C17" s="181">
        <v>0.2</v>
      </c>
      <c r="D17" s="181">
        <f t="shared" si="0"/>
        <v>19.400000000000002</v>
      </c>
    </row>
    <row r="18" spans="1:4">
      <c r="C18" s="181">
        <f>SUM(C12:C17)</f>
        <v>1</v>
      </c>
    </row>
    <row r="19" spans="1:4">
      <c r="A19" s="188" t="s">
        <v>304</v>
      </c>
      <c r="D19" s="193">
        <f>SUM(D12:D17)</f>
        <v>80.317717086834747</v>
      </c>
    </row>
    <row r="22" spans="1:4">
      <c r="A22" s="188" t="s">
        <v>339</v>
      </c>
    </row>
    <row r="23" spans="1:4">
      <c r="A23" s="181" t="s">
        <v>340</v>
      </c>
    </row>
    <row r="25" spans="1:4">
      <c r="A25" s="181" t="s">
        <v>341</v>
      </c>
    </row>
    <row r="26" spans="1:4">
      <c r="A26" s="188" t="s">
        <v>342</v>
      </c>
    </row>
    <row r="27" spans="1:4">
      <c r="A27" s="188" t="s">
        <v>343</v>
      </c>
    </row>
  </sheetData>
  <mergeCells count="2">
    <mergeCell ref="A1:K1"/>
    <mergeCell ref="G2:K2"/>
  </mergeCells>
  <pageMargins left="0.7" right="0.7" top="0.75" bottom="0.75" header="0.3" footer="0.3"/>
  <pageSetup paperSize="10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Sekretariat DPRD </vt:lpstr>
      <vt:lpstr>Formulasi IKM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</dc:creator>
  <cp:lastModifiedBy>Dion Bagus</cp:lastModifiedBy>
  <cp:lastPrinted>2022-06-20T06:55:00Z</cp:lastPrinted>
  <dcterms:created xsi:type="dcterms:W3CDTF">2021-09-09T08:25:00Z</dcterms:created>
  <dcterms:modified xsi:type="dcterms:W3CDTF">2026-06-23T06:18:55Z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E62C1FFA7FBF412F8364C580A844C26B_12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